
<file path=[Content_Types].xml><?xml version="1.0" encoding="utf-8"?>
<Types xmlns="http://schemas.openxmlformats.org/package/2006/content-types"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990" yWindow="135" windowWidth="8175" windowHeight="9210" activeTab="1"/>
  </bookViews>
  <sheets>
    <sheet name="Chairmanship" sheetId="5" r:id="rId1"/>
    <sheet name="COUNCILLOR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calcPr calcId="145621"/>
</workbook>
</file>

<file path=xl/calcChain.xml><?xml version="1.0" encoding="utf-8"?>
<calcChain xmlns="http://schemas.openxmlformats.org/spreadsheetml/2006/main">
  <c r="G587" i="4"/>
  <c r="G588"/>
  <c r="G589"/>
  <c r="G590"/>
  <c r="G586"/>
  <c r="G570"/>
  <c r="G571"/>
  <c r="G569"/>
  <c r="G553"/>
  <c r="G554"/>
  <c r="G552"/>
  <c r="G537"/>
  <c r="G536"/>
  <c r="G535"/>
  <c r="G534"/>
  <c r="G533"/>
  <c r="G519"/>
  <c r="G518"/>
  <c r="G517"/>
  <c r="G483"/>
  <c r="G503"/>
  <c r="G502"/>
  <c r="G501"/>
  <c r="G500"/>
  <c r="G486"/>
  <c r="G485"/>
  <c r="G484"/>
  <c r="G451"/>
  <c r="G450"/>
  <c r="G449"/>
  <c r="G448"/>
  <c r="G469"/>
  <c r="G468"/>
  <c r="G467"/>
  <c r="G466"/>
  <c r="F267"/>
  <c r="G267" s="1"/>
  <c r="F268"/>
  <c r="G268" s="1"/>
  <c r="F269"/>
  <c r="G269" s="1"/>
  <c r="F270"/>
  <c r="G270" s="1"/>
  <c r="F271"/>
  <c r="G271" s="1"/>
  <c r="F284"/>
  <c r="F285"/>
  <c r="F286"/>
  <c r="E289"/>
  <c r="E290"/>
  <c r="E291"/>
  <c r="E292"/>
  <c r="E293"/>
  <c r="F301"/>
  <c r="F302"/>
  <c r="F303"/>
  <c r="F317"/>
  <c r="G317" s="1"/>
  <c r="F318"/>
  <c r="G318" s="1"/>
  <c r="F319"/>
  <c r="G319" s="1"/>
  <c r="F320"/>
  <c r="G320" s="1"/>
  <c r="F321"/>
  <c r="G321" s="1"/>
  <c r="F335"/>
  <c r="G335" s="1"/>
  <c r="F336"/>
  <c r="G336" s="1"/>
  <c r="F337"/>
  <c r="G337" s="1"/>
  <c r="E347"/>
  <c r="F352"/>
  <c r="G352" s="1"/>
  <c r="F353"/>
  <c r="G353" s="1"/>
  <c r="F354"/>
  <c r="G354" s="1"/>
  <c r="F355"/>
  <c r="G355" s="1"/>
  <c r="F356"/>
  <c r="G356" s="1"/>
  <c r="F357"/>
  <c r="G357" s="1"/>
  <c r="E367"/>
  <c r="F372"/>
  <c r="F373"/>
  <c r="F374"/>
  <c r="F375"/>
  <c r="F376"/>
  <c r="F377"/>
  <c r="E380"/>
  <c r="G378" s="1"/>
  <c r="E381"/>
  <c r="E382"/>
  <c r="E383"/>
  <c r="E384"/>
  <c r="F390"/>
  <c r="G390" s="1"/>
  <c r="F391"/>
  <c r="G391" s="1"/>
  <c r="F392"/>
  <c r="G392" s="1"/>
  <c r="F393"/>
  <c r="G393" s="1"/>
  <c r="E402"/>
  <c r="F407"/>
  <c r="G407" s="1"/>
  <c r="F408"/>
  <c r="G408" s="1"/>
  <c r="F409"/>
  <c r="G409" s="1"/>
  <c r="E419"/>
  <c r="F428"/>
  <c r="G428" s="1"/>
  <c r="F429"/>
  <c r="G429" s="1"/>
  <c r="F430"/>
  <c r="G430" s="1"/>
  <c r="F431"/>
  <c r="G431" s="1"/>
  <c r="E441"/>
  <c r="F262"/>
  <c r="F261"/>
  <c r="F260"/>
  <c r="F264" s="1"/>
  <c r="F259"/>
  <c r="F258"/>
  <c r="F255"/>
  <c r="E255"/>
  <c r="F254"/>
  <c r="E254"/>
  <c r="F253"/>
  <c r="E253"/>
  <c r="F252"/>
  <c r="E252"/>
  <c r="F251"/>
  <c r="E251"/>
  <c r="F250"/>
  <c r="E250"/>
  <c r="F249"/>
  <c r="E249"/>
  <c r="F248"/>
  <c r="E248"/>
  <c r="F247"/>
  <c r="E247"/>
  <c r="F241"/>
  <c r="F240"/>
  <c r="F239"/>
  <c r="F243" s="1"/>
  <c r="F238"/>
  <c r="F237"/>
  <c r="F234"/>
  <c r="E234"/>
  <c r="F233"/>
  <c r="E233"/>
  <c r="F232"/>
  <c r="E232"/>
  <c r="F231"/>
  <c r="E231"/>
  <c r="F230"/>
  <c r="E230"/>
  <c r="F229"/>
  <c r="E229"/>
  <c r="F228"/>
  <c r="E228"/>
  <c r="F227"/>
  <c r="E227"/>
  <c r="F226"/>
  <c r="E226"/>
  <c r="F221"/>
  <c r="F220"/>
  <c r="F219"/>
  <c r="F223" s="1"/>
  <c r="F215"/>
  <c r="G215" s="1"/>
  <c r="F214"/>
  <c r="G214" s="1"/>
  <c r="E214"/>
  <c r="F213"/>
  <c r="G213" s="1"/>
  <c r="E213"/>
  <c r="F212"/>
  <c r="G212" s="1"/>
  <c r="E212"/>
  <c r="F211"/>
  <c r="G211" s="1"/>
  <c r="E211"/>
  <c r="F210"/>
  <c r="G210" s="1"/>
  <c r="E210"/>
  <c r="F209"/>
  <c r="G209" s="1"/>
  <c r="E209"/>
  <c r="F208"/>
  <c r="G208" s="1"/>
  <c r="E208"/>
  <c r="F201"/>
  <c r="F200"/>
  <c r="F199"/>
  <c r="F203" s="1"/>
  <c r="F198"/>
  <c r="F197"/>
  <c r="F194"/>
  <c r="E194"/>
  <c r="F193"/>
  <c r="E193"/>
  <c r="F192"/>
  <c r="E192"/>
  <c r="F191"/>
  <c r="E191"/>
  <c r="F190"/>
  <c r="E190"/>
  <c r="F185"/>
  <c r="F184"/>
  <c r="F183"/>
  <c r="F187" s="1"/>
  <c r="F182"/>
  <c r="F181"/>
  <c r="F178"/>
  <c r="E178"/>
  <c r="F177"/>
  <c r="E177"/>
  <c r="F176"/>
  <c r="E176"/>
  <c r="F175"/>
  <c r="E175"/>
  <c r="F174"/>
  <c r="E174"/>
  <c r="F173"/>
  <c r="E173"/>
  <c r="F172"/>
  <c r="E172"/>
  <c r="F171"/>
  <c r="E171"/>
  <c r="F170"/>
  <c r="E170"/>
  <c r="F169"/>
  <c r="E169"/>
  <c r="F168"/>
  <c r="E168"/>
  <c r="F161"/>
  <c r="F160"/>
  <c r="F159"/>
  <c r="F163" s="1"/>
  <c r="F158"/>
  <c r="F157"/>
  <c r="F154"/>
  <c r="E154"/>
  <c r="F153"/>
  <c r="E153"/>
  <c r="F152"/>
  <c r="E152"/>
  <c r="F151"/>
  <c r="E151"/>
  <c r="F150"/>
  <c r="E150"/>
  <c r="F149"/>
  <c r="E149"/>
  <c r="F148"/>
  <c r="E148"/>
  <c r="F147"/>
  <c r="E147"/>
  <c r="F142"/>
  <c r="F141"/>
  <c r="F140"/>
  <c r="F144" s="1"/>
  <c r="F139"/>
  <c r="F138"/>
  <c r="G133" s="1"/>
  <c r="F136"/>
  <c r="E136"/>
  <c r="F135"/>
  <c r="E135"/>
  <c r="F134"/>
  <c r="E134"/>
  <c r="F132"/>
  <c r="E132"/>
  <c r="F131"/>
  <c r="E131"/>
  <c r="F130"/>
  <c r="E130"/>
  <c r="F129"/>
  <c r="E129"/>
  <c r="F128"/>
  <c r="E128"/>
  <c r="F121"/>
  <c r="F120"/>
  <c r="F119"/>
  <c r="F123" s="1"/>
  <c r="F118"/>
  <c r="F117"/>
  <c r="F115"/>
  <c r="E115"/>
  <c r="F114"/>
  <c r="E114"/>
  <c r="F113"/>
  <c r="E113"/>
  <c r="F112"/>
  <c r="E112"/>
  <c r="F111"/>
  <c r="E111"/>
  <c r="F110"/>
  <c r="E110"/>
  <c r="F104"/>
  <c r="F103"/>
  <c r="F102"/>
  <c r="F106" s="1"/>
  <c r="F101"/>
  <c r="F100"/>
  <c r="F97"/>
  <c r="E97"/>
  <c r="F96"/>
  <c r="E96"/>
  <c r="F95"/>
  <c r="E95"/>
  <c r="F94"/>
  <c r="E94"/>
  <c r="F93"/>
  <c r="E93"/>
  <c r="F92"/>
  <c r="E92"/>
  <c r="F91"/>
  <c r="E91"/>
  <c r="F84"/>
  <c r="F83"/>
  <c r="F82"/>
  <c r="F86" s="1"/>
  <c r="F81"/>
  <c r="F80"/>
  <c r="F78"/>
  <c r="E78"/>
  <c r="F77"/>
  <c r="E77"/>
  <c r="F76"/>
  <c r="E76"/>
  <c r="F75"/>
  <c r="E75"/>
  <c r="F74"/>
  <c r="E74"/>
  <c r="F73"/>
  <c r="E73"/>
  <c r="F72"/>
  <c r="E72"/>
  <c r="F66"/>
  <c r="F65"/>
  <c r="F64"/>
  <c r="F68" s="1"/>
  <c r="F63"/>
  <c r="F62"/>
  <c r="F59"/>
  <c r="E59"/>
  <c r="F58"/>
  <c r="E58"/>
  <c r="F57"/>
  <c r="E57"/>
  <c r="F56"/>
  <c r="E56"/>
  <c r="F55"/>
  <c r="E55"/>
  <c r="F48"/>
  <c r="F47"/>
  <c r="F46"/>
  <c r="F45"/>
  <c r="F44"/>
  <c r="F41"/>
  <c r="E41"/>
  <c r="F40"/>
  <c r="E40"/>
  <c r="F39"/>
  <c r="E39"/>
  <c r="F38"/>
  <c r="E38"/>
  <c r="F37"/>
  <c r="E37"/>
  <c r="F36"/>
  <c r="E36"/>
  <c r="F35"/>
  <c r="E35"/>
  <c r="F34"/>
  <c r="E34"/>
  <c r="F33"/>
  <c r="E33"/>
  <c r="E35" i="5"/>
  <c r="E37" s="1"/>
  <c r="E41" s="1"/>
  <c r="E125"/>
  <c r="E127" s="1"/>
  <c r="E131" s="1"/>
  <c r="F100"/>
  <c r="F99"/>
  <c r="F98"/>
  <c r="F97"/>
  <c r="F96"/>
  <c r="F95"/>
  <c r="F94"/>
  <c r="D86"/>
  <c r="D85"/>
  <c r="D84"/>
  <c r="D88" s="1"/>
  <c r="D83"/>
  <c r="D82"/>
  <c r="E78"/>
  <c r="E77"/>
  <c r="F77" s="1"/>
  <c r="E76"/>
  <c r="E75"/>
  <c r="F75" s="1"/>
  <c r="E74"/>
  <c r="E73"/>
  <c r="F73" s="1"/>
  <c r="E72"/>
  <c r="E71"/>
  <c r="F71" s="1"/>
  <c r="D65"/>
  <c r="F57"/>
  <c r="F56"/>
  <c r="F55"/>
  <c r="F54"/>
  <c r="F53"/>
  <c r="F52"/>
  <c r="F51"/>
  <c r="F50"/>
  <c r="F49"/>
  <c r="E149"/>
  <c r="E151" s="1"/>
  <c r="E155" s="1"/>
  <c r="E617" i="4"/>
  <c r="G608"/>
  <c r="G607"/>
  <c r="G606"/>
  <c r="G605"/>
  <c r="E599"/>
  <c r="E580"/>
  <c r="E563"/>
  <c r="E546"/>
  <c r="E528"/>
  <c r="E495"/>
  <c r="E478"/>
  <c r="E460"/>
  <c r="E983"/>
  <c r="E982"/>
  <c r="E981"/>
  <c r="E985" s="1"/>
  <c r="E980"/>
  <c r="E979"/>
  <c r="F976"/>
  <c r="F975"/>
  <c r="G975" s="1"/>
  <c r="F974"/>
  <c r="F973"/>
  <c r="F972"/>
  <c r="F971"/>
  <c r="F970"/>
  <c r="E962"/>
  <c r="E961"/>
  <c r="E960"/>
  <c r="E964" s="1"/>
  <c r="E959"/>
  <c r="E958"/>
  <c r="F955"/>
  <c r="F954"/>
  <c r="G954" s="1"/>
  <c r="F953"/>
  <c r="F952"/>
  <c r="E944"/>
  <c r="E943"/>
  <c r="E942"/>
  <c r="E946" s="1"/>
  <c r="E941"/>
  <c r="E940"/>
  <c r="F937"/>
  <c r="F936"/>
  <c r="F935"/>
  <c r="F934"/>
  <c r="G934" s="1"/>
  <c r="E926"/>
  <c r="E925"/>
  <c r="E924"/>
  <c r="E928" s="1"/>
  <c r="E923"/>
  <c r="E922"/>
  <c r="F919"/>
  <c r="F918"/>
  <c r="G918" s="1"/>
  <c r="F917"/>
  <c r="F916"/>
  <c r="G916" s="1"/>
  <c r="F915"/>
  <c r="F914"/>
  <c r="G914" s="1"/>
  <c r="F913"/>
  <c r="E905"/>
  <c r="E904"/>
  <c r="E903"/>
  <c r="E907" s="1"/>
  <c r="E902"/>
  <c r="E901"/>
  <c r="F898"/>
  <c r="F897"/>
  <c r="G897" s="1"/>
  <c r="F896"/>
  <c r="F895"/>
  <c r="G895" s="1"/>
  <c r="F894"/>
  <c r="F893"/>
  <c r="G893" s="1"/>
  <c r="E885"/>
  <c r="E884"/>
  <c r="E883"/>
  <c r="E882"/>
  <c r="E881"/>
  <c r="F877"/>
  <c r="F876"/>
  <c r="F875"/>
  <c r="F874"/>
  <c r="F873"/>
  <c r="E866"/>
  <c r="E865"/>
  <c r="E864"/>
  <c r="E868" s="1"/>
  <c r="E863"/>
  <c r="E862"/>
  <c r="F859"/>
  <c r="F858"/>
  <c r="F857"/>
  <c r="F856"/>
  <c r="G856" s="1"/>
  <c r="F855"/>
  <c r="F854"/>
  <c r="E846"/>
  <c r="E845"/>
  <c r="E844"/>
  <c r="E843"/>
  <c r="E842"/>
  <c r="F839"/>
  <c r="F838"/>
  <c r="G838" s="1"/>
  <c r="F837"/>
  <c r="F836"/>
  <c r="F835"/>
  <c r="F834"/>
  <c r="E827"/>
  <c r="E826"/>
  <c r="E825"/>
  <c r="E824"/>
  <c r="E823"/>
  <c r="F819"/>
  <c r="F818"/>
  <c r="G818" s="1"/>
  <c r="F817"/>
  <c r="F816"/>
  <c r="G816" s="1"/>
  <c r="F815"/>
  <c r="F814"/>
  <c r="G814" s="1"/>
  <c r="F813"/>
  <c r="E804"/>
  <c r="E803"/>
  <c r="E802"/>
  <c r="E806" s="1"/>
  <c r="E801"/>
  <c r="E800"/>
  <c r="F796"/>
  <c r="F795"/>
  <c r="G795" s="1"/>
  <c r="F794"/>
  <c r="F793"/>
  <c r="F792"/>
  <c r="F791"/>
  <c r="F790"/>
  <c r="F780"/>
  <c r="F779"/>
  <c r="F778"/>
  <c r="F782" s="1"/>
  <c r="F777"/>
  <c r="F776"/>
  <c r="F773"/>
  <c r="E773"/>
  <c r="F772"/>
  <c r="E772"/>
  <c r="F771"/>
  <c r="E771"/>
  <c r="F761"/>
  <c r="F760"/>
  <c r="F759"/>
  <c r="F758"/>
  <c r="F757"/>
  <c r="F754"/>
  <c r="E754"/>
  <c r="F753"/>
  <c r="E753"/>
  <c r="F752"/>
  <c r="E752"/>
  <c r="F743"/>
  <c r="F742"/>
  <c r="F741"/>
  <c r="F745" s="1"/>
  <c r="F736"/>
  <c r="E736"/>
  <c r="F735"/>
  <c r="E735"/>
  <c r="F734"/>
  <c r="E734"/>
  <c r="F725"/>
  <c r="F724"/>
  <c r="F723"/>
  <c r="F722"/>
  <c r="F721"/>
  <c r="F718"/>
  <c r="E718"/>
  <c r="F717"/>
  <c r="E717"/>
  <c r="F716"/>
  <c r="E716"/>
  <c r="F706"/>
  <c r="F705"/>
  <c r="F704"/>
  <c r="F703"/>
  <c r="F702"/>
  <c r="F699"/>
  <c r="E699"/>
  <c r="F698"/>
  <c r="E698"/>
  <c r="F697"/>
  <c r="E697"/>
  <c r="F696"/>
  <c r="E696"/>
  <c r="F695"/>
  <c r="E695"/>
  <c r="F686"/>
  <c r="F685"/>
  <c r="F684"/>
  <c r="F688" s="1"/>
  <c r="F683"/>
  <c r="F682"/>
  <c r="F679"/>
  <c r="E679"/>
  <c r="F678"/>
  <c r="E678"/>
  <c r="F677"/>
  <c r="E677"/>
  <c r="F668"/>
  <c r="F667"/>
  <c r="F666"/>
  <c r="F670" s="1"/>
  <c r="F665"/>
  <c r="F664"/>
  <c r="F661"/>
  <c r="E661"/>
  <c r="F660"/>
  <c r="E660"/>
  <c r="F659"/>
  <c r="E659"/>
  <c r="F658"/>
  <c r="E658"/>
  <c r="F650"/>
  <c r="F649"/>
  <c r="F648"/>
  <c r="F652" s="1"/>
  <c r="F643"/>
  <c r="E643"/>
  <c r="F642"/>
  <c r="E642"/>
  <c r="F641"/>
  <c r="E641"/>
  <c r="F632"/>
  <c r="F631"/>
  <c r="F630"/>
  <c r="F634" s="1"/>
  <c r="F629"/>
  <c r="F628"/>
  <c r="F625"/>
  <c r="E625"/>
  <c r="F624"/>
  <c r="E624"/>
  <c r="F623"/>
  <c r="E623"/>
  <c r="F727"/>
  <c r="F25"/>
  <c r="F27" i="5"/>
  <c r="F31"/>
  <c r="F28"/>
  <c r="F30"/>
  <c r="F32"/>
  <c r="G661" i="4" l="1"/>
  <c r="G658"/>
  <c r="G678"/>
  <c r="G641"/>
  <c r="G642"/>
  <c r="G623"/>
  <c r="G624"/>
  <c r="G625"/>
  <c r="G659"/>
  <c r="G660"/>
  <c r="G717"/>
  <c r="G734"/>
  <c r="G643"/>
  <c r="G677"/>
  <c r="G679"/>
  <c r="G754"/>
  <c r="G937"/>
  <c r="G735"/>
  <c r="G736"/>
  <c r="G773"/>
  <c r="G716"/>
  <c r="G718"/>
  <c r="G752"/>
  <c r="G771"/>
  <c r="G772"/>
  <c r="G835"/>
  <c r="G877"/>
  <c r="G955"/>
  <c r="G972"/>
  <c r="G976"/>
  <c r="G55"/>
  <c r="G56"/>
  <c r="G57"/>
  <c r="G58"/>
  <c r="G59"/>
  <c r="G91"/>
  <c r="G92"/>
  <c r="G93"/>
  <c r="G94"/>
  <c r="G95"/>
  <c r="G96"/>
  <c r="G97"/>
  <c r="G128"/>
  <c r="G129"/>
  <c r="G130"/>
  <c r="G131"/>
  <c r="G132"/>
  <c r="G134"/>
  <c r="G135"/>
  <c r="G136"/>
  <c r="G226"/>
  <c r="G227"/>
  <c r="G228"/>
  <c r="G229"/>
  <c r="G230"/>
  <c r="G817"/>
  <c r="G815"/>
  <c r="G790"/>
  <c r="G792"/>
  <c r="G794"/>
  <c r="G859"/>
  <c r="G873"/>
  <c r="G875"/>
  <c r="F72" i="5"/>
  <c r="F74"/>
  <c r="F119"/>
  <c r="F117"/>
  <c r="F121"/>
  <c r="F29"/>
  <c r="F76"/>
  <c r="F116"/>
  <c r="F118"/>
  <c r="F120"/>
  <c r="F122"/>
  <c r="F78"/>
  <c r="E848" i="4"/>
  <c r="G839"/>
  <c r="G974"/>
  <c r="G970"/>
  <c r="F708"/>
  <c r="G698"/>
  <c r="G696"/>
  <c r="F763"/>
  <c r="G753"/>
  <c r="E829"/>
  <c r="G819"/>
  <c r="G813"/>
  <c r="E887"/>
  <c r="G876"/>
  <c r="G894"/>
  <c r="G896"/>
  <c r="G898"/>
  <c r="G913"/>
  <c r="G915"/>
  <c r="G917"/>
  <c r="G919"/>
  <c r="G247"/>
  <c r="G248"/>
  <c r="E386"/>
  <c r="G791"/>
  <c r="G793"/>
  <c r="G796"/>
  <c r="G834"/>
  <c r="G836"/>
  <c r="G874"/>
  <c r="G935"/>
  <c r="G952"/>
  <c r="G33"/>
  <c r="G147"/>
  <c r="G148"/>
  <c r="G149"/>
  <c r="G150"/>
  <c r="G151"/>
  <c r="G152"/>
  <c r="G153"/>
  <c r="G154"/>
  <c r="G190"/>
  <c r="G191"/>
  <c r="G192"/>
  <c r="G231"/>
  <c r="G232"/>
  <c r="G233"/>
  <c r="G234"/>
  <c r="G249"/>
  <c r="G250"/>
  <c r="G251"/>
  <c r="G252"/>
  <c r="G253"/>
  <c r="G254"/>
  <c r="G255"/>
  <c r="G286"/>
  <c r="G284"/>
  <c r="G971"/>
  <c r="G973"/>
  <c r="G34"/>
  <c r="G35"/>
  <c r="G36"/>
  <c r="G37"/>
  <c r="G38"/>
  <c r="G39"/>
  <c r="G40"/>
  <c r="G41"/>
  <c r="G72"/>
  <c r="G73"/>
  <c r="G74"/>
  <c r="G75"/>
  <c r="G76"/>
  <c r="G77"/>
  <c r="G78"/>
  <c r="G110"/>
  <c r="G111"/>
  <c r="G112"/>
  <c r="G113"/>
  <c r="G114"/>
  <c r="G115"/>
  <c r="G168"/>
  <c r="G169"/>
  <c r="G170"/>
  <c r="G171"/>
  <c r="G172"/>
  <c r="G173"/>
  <c r="G174"/>
  <c r="G175"/>
  <c r="G176"/>
  <c r="G177"/>
  <c r="G178"/>
  <c r="G699"/>
  <c r="G855"/>
  <c r="G857"/>
  <c r="G193"/>
  <c r="G194"/>
  <c r="E306"/>
  <c r="E308" s="1"/>
  <c r="E312" s="1"/>
  <c r="E295"/>
  <c r="G285"/>
  <c r="G936"/>
  <c r="G953"/>
  <c r="G858"/>
  <c r="G854"/>
  <c r="G837"/>
  <c r="G697"/>
  <c r="G695"/>
  <c r="G377"/>
  <c r="G375"/>
  <c r="G373"/>
  <c r="G376"/>
  <c r="G374"/>
  <c r="G372"/>
  <c r="G302" l="1"/>
  <c r="G303"/>
  <c r="G301"/>
</calcChain>
</file>

<file path=xl/sharedStrings.xml><?xml version="1.0" encoding="utf-8"?>
<sst xmlns="http://schemas.openxmlformats.org/spreadsheetml/2006/main" count="2495" uniqueCount="522">
  <si>
    <t>M</t>
  </si>
  <si>
    <t>GENDER</t>
  </si>
  <si>
    <t>PARTY</t>
  </si>
  <si>
    <t>INDEPENDENT NATIONAL ELECTORAL COMMISSION</t>
  </si>
  <si>
    <t>REMARKS</t>
  </si>
  <si>
    <t>ELECTED</t>
  </si>
  <si>
    <t xml:space="preserve"> </t>
  </si>
  <si>
    <t>SUMMARY:</t>
  </si>
  <si>
    <t>S/N</t>
  </si>
  <si>
    <t>TOTAL</t>
  </si>
  <si>
    <t>F</t>
  </si>
  <si>
    <t>AA</t>
  </si>
  <si>
    <t>CPP</t>
  </si>
  <si>
    <t>AMAC</t>
  </si>
  <si>
    <t>NAME OF WARD: CITY CENTRE</t>
  </si>
  <si>
    <t>CODE:</t>
  </si>
  <si>
    <t>01</t>
  </si>
  <si>
    <t>CONTESTANT</t>
  </si>
  <si>
    <t>VOTES RECEIVED</t>
  </si>
  <si>
    <t>% SCORE</t>
  </si>
  <si>
    <t>UMAR MOHAMMED</t>
  </si>
  <si>
    <t>STEPHEN UBAKA .O.</t>
  </si>
  <si>
    <t>DOGARA J. BASSA</t>
  </si>
  <si>
    <t>PAUL A. IHEME</t>
  </si>
  <si>
    <t>UMAR B. ABDULLAHI</t>
  </si>
  <si>
    <t>ADELADUN SUNDAY</t>
  </si>
  <si>
    <t>DOOSHIMA J. ANEH</t>
  </si>
  <si>
    <t>ELLIOH ADELANI</t>
  </si>
  <si>
    <t>PRINCE IHEME IKENNA</t>
  </si>
  <si>
    <t>a</t>
  </si>
  <si>
    <t>TOTAL NUMBER OF VALID VOTES</t>
  </si>
  <si>
    <t>b</t>
  </si>
  <si>
    <t>TOTAL NUMBER OF REJECTED VOTES</t>
  </si>
  <si>
    <t>c</t>
  </si>
  <si>
    <t>TOTAL NUMBER OF VOTES CAST</t>
  </si>
  <si>
    <t>d</t>
  </si>
  <si>
    <t>TOTAL NUMBER OF ACCREDITED VOTERS</t>
  </si>
  <si>
    <t>e</t>
  </si>
  <si>
    <t>TOTAL NUMBER OF REGISTERED VOTERS</t>
  </si>
  <si>
    <t>PERCENTAGE TURNOUT</t>
  </si>
  <si>
    <t>NAME OF WARD: GARKI</t>
  </si>
  <si>
    <t>02</t>
  </si>
  <si>
    <t>HAMZA MUKTAR LIMAN</t>
  </si>
  <si>
    <t>PATRICK UDEH</t>
  </si>
  <si>
    <t>OTUONYE OKEZIE</t>
  </si>
  <si>
    <t>LAWAL IDRIS</t>
  </si>
  <si>
    <t>CHRISTOPHER ZAKKA</t>
  </si>
  <si>
    <t>NAME OF WARD: JIWA</t>
  </si>
  <si>
    <t>06</t>
  </si>
  <si>
    <t>ANEJUKWO SOKOMBO SAMUEL</t>
  </si>
  <si>
    <t>ZAKARI MAGAJI</t>
  </si>
  <si>
    <t>JACOB BEKE</t>
  </si>
  <si>
    <t>YUSUF HUSSANI</t>
  </si>
  <si>
    <t>TALATU MOHAMMED K</t>
  </si>
  <si>
    <t>ZAKARI YUSUF</t>
  </si>
  <si>
    <t>ONUORAH JULIANA OB Y</t>
  </si>
  <si>
    <t>NAME OF WARD: KARU</t>
  </si>
  <si>
    <t>10</t>
  </si>
  <si>
    <t>NAME OF WARD: GUI</t>
  </si>
  <si>
    <t>07</t>
  </si>
  <si>
    <t>IBRAHIM SHAIBU</t>
  </si>
  <si>
    <t>ISAH GOMNA</t>
  </si>
  <si>
    <t>SALIHU YAKUBU</t>
  </si>
  <si>
    <t>DANTANI ZADNA</t>
  </si>
  <si>
    <t>ADAMU LAYI</t>
  </si>
  <si>
    <t>SANNI BARDE</t>
  </si>
  <si>
    <t>NAME OF WARD: GWAGWA</t>
  </si>
  <si>
    <t>12</t>
  </si>
  <si>
    <t>IBRAHIM O. OLARENWAJU</t>
  </si>
  <si>
    <t>MOHAMMED ALI</t>
  </si>
  <si>
    <t>EPHRAIM DARA A.</t>
  </si>
  <si>
    <t>MAZI GODWIN OBI</t>
  </si>
  <si>
    <t>SHUAIBU BELLO</t>
  </si>
  <si>
    <t>IBOR U. BASSEY</t>
  </si>
  <si>
    <t>SULEIMAN E. OGADO</t>
  </si>
  <si>
    <t>IWUCHUKWU EBUKA E.B</t>
  </si>
  <si>
    <t xml:space="preserve">JOHN OWOICHO E. </t>
  </si>
  <si>
    <t>NAME OF WARD: GWARINPA</t>
  </si>
  <si>
    <t>05</t>
  </si>
  <si>
    <t>ZHIBA MONDAY SHEKWAGU</t>
  </si>
  <si>
    <t>ADAMU YINUSA</t>
  </si>
  <si>
    <t>CHINEDU A, OTUOYE</t>
  </si>
  <si>
    <t>ALAETO MAXWEL UCHENNA</t>
  </si>
  <si>
    <t>ADAMU M. NURA</t>
  </si>
  <si>
    <t>JOSEPH LAMISHI</t>
  </si>
  <si>
    <t>UANIKHEHI MAX O,</t>
  </si>
  <si>
    <t>BAMIDELE KAYODE</t>
  </si>
  <si>
    <t>NAME OF WARD: KABUSA</t>
  </si>
  <si>
    <t>03</t>
  </si>
  <si>
    <t>SOLOMON LUKA G</t>
  </si>
  <si>
    <t>NZE PATRICK O.</t>
  </si>
  <si>
    <t>ODUKOYA A. SAHEED</t>
  </si>
  <si>
    <t>PHILIP EMEKA ILOAM</t>
  </si>
  <si>
    <t>JAMES ADAMS</t>
  </si>
  <si>
    <t>MUSA J. ALIYU</t>
  </si>
  <si>
    <t>ASOQWA DONATUS CHUKWUEMEKA</t>
  </si>
  <si>
    <t>NAME OF WARD: KARSHI</t>
  </si>
  <si>
    <t>08</t>
  </si>
  <si>
    <t>YAKUBU SAIDU H.</t>
  </si>
  <si>
    <t>NGWA KYER</t>
  </si>
  <si>
    <t>LUKE C. ANICHI</t>
  </si>
  <si>
    <t>MUHAMMED S. CARECA</t>
  </si>
  <si>
    <t>ADAMA ABUBAKAR</t>
  </si>
  <si>
    <t>NAME OF WARD: OROZO</t>
  </si>
  <si>
    <t>09</t>
  </si>
  <si>
    <t>YAMAWO TANKO ISHAKU</t>
  </si>
  <si>
    <t>ADAMU ABDULLAHI</t>
  </si>
  <si>
    <t>MICA YOHANNA JIBA</t>
  </si>
  <si>
    <t>OKORIE INNOCENT CHAMBERS</t>
  </si>
  <si>
    <t>NAME OF WARD: WUSE</t>
  </si>
  <si>
    <t>04</t>
  </si>
  <si>
    <t>JAGABA CALEB IBRAHIM</t>
  </si>
  <si>
    <t>EJIRO OKPIHWO</t>
  </si>
  <si>
    <t>SAMUEL ILOH</t>
  </si>
  <si>
    <t>SULEIMAN D. YUSUF</t>
  </si>
  <si>
    <t>GALADIMA ZAINAB</t>
  </si>
  <si>
    <t>MATTHEW AYEM T.</t>
  </si>
  <si>
    <t>TONYE IKIBA</t>
  </si>
  <si>
    <t>UGWU CYRIL UCHENNA</t>
  </si>
  <si>
    <t>KENNETH OBIOTAH OGWU</t>
  </si>
  <si>
    <t>NAME OF WARD: NYANYA</t>
  </si>
  <si>
    <t>11</t>
  </si>
  <si>
    <t>ALFA NMA</t>
  </si>
  <si>
    <t>ASHIBEKON FRANCIS</t>
  </si>
  <si>
    <t>STEVEN AJUNWA</t>
  </si>
  <si>
    <t>CHETA VICTOR</t>
  </si>
  <si>
    <t>AKODU OLUWAFEMI</t>
  </si>
  <si>
    <t>OKPO ALICE</t>
  </si>
  <si>
    <t>DIMGBA IKECHUKWU</t>
  </si>
  <si>
    <t>MUSA A. AFFIKU</t>
  </si>
  <si>
    <t>OKARAFOR UZOMA</t>
  </si>
  <si>
    <t>MUKTARI SALISU</t>
  </si>
  <si>
    <t>ZAKARI PAUL</t>
  </si>
  <si>
    <t>LIVNUS T. IKEDI</t>
  </si>
  <si>
    <t>COACH KASIMU LAMIGA</t>
  </si>
  <si>
    <t>ADAMU DANLAMI</t>
  </si>
  <si>
    <t>ALHERI YUSUF</t>
  </si>
  <si>
    <t>YAKUBU GIDEON</t>
  </si>
  <si>
    <t>VOLUME II</t>
  </si>
  <si>
    <t xml:space="preserve"> COUNCILLORSHIP -</t>
  </si>
  <si>
    <t>BWARI</t>
  </si>
  <si>
    <t>ABAJI</t>
  </si>
  <si>
    <t>GWAGWALADA</t>
  </si>
  <si>
    <t>KWALI</t>
  </si>
  <si>
    <t>NAME OF WARD: GWAKO</t>
  </si>
  <si>
    <t>CODE: 10</t>
  </si>
  <si>
    <t>IBRAHIM BAKO A.</t>
  </si>
  <si>
    <t>ACN</t>
  </si>
  <si>
    <t>IBRAHIM SULE AUDU</t>
  </si>
  <si>
    <t>ANPP</t>
  </si>
  <si>
    <t>YOHANA HABILA</t>
  </si>
  <si>
    <t>CPC</t>
  </si>
  <si>
    <t>JIBRIN GARBA</t>
  </si>
  <si>
    <t>PDP</t>
  </si>
  <si>
    <t>AGBOR WILLIAM</t>
  </si>
  <si>
    <t>SDMP</t>
  </si>
  <si>
    <t>f</t>
  </si>
  <si>
    <t>NAME OF WARD: DOBI</t>
  </si>
  <si>
    <t>CODE: 05</t>
  </si>
  <si>
    <t>ALH. ISHAKU PADA</t>
  </si>
  <si>
    <t>NAME OF WARD: IBWA</t>
  </si>
  <si>
    <t>CODE: 04</t>
  </si>
  <si>
    <t>NAME OF WARD: KUTUNKU</t>
  </si>
  <si>
    <t>CODE:   02</t>
  </si>
  <si>
    <t>IBRAHIM SULE</t>
  </si>
  <si>
    <t>MOHAMMED SANI MUSA</t>
  </si>
  <si>
    <t>AJE GIDEON OLUREMI</t>
  </si>
  <si>
    <t>YAKUBU AMINU</t>
  </si>
  <si>
    <t>RABIU MUSA BANGI</t>
  </si>
  <si>
    <t>NAME OF WARD: TUNGA MAJE</t>
  </si>
  <si>
    <t>CODE: 07</t>
  </si>
  <si>
    <t>BAKO AHMED</t>
  </si>
  <si>
    <t>ABDULMUMUNI IDRIS A.</t>
  </si>
  <si>
    <t>SALISU ABUBARKAR</t>
  </si>
  <si>
    <t>NAME OF WARD: STAFF QUARTERS</t>
  </si>
  <si>
    <t>CODE:   03</t>
  </si>
  <si>
    <t>ISAH MOHAMMED S.</t>
  </si>
  <si>
    <t>MUSA THOMAS</t>
  </si>
  <si>
    <t>ZACCHAEUS EZEDI</t>
  </si>
  <si>
    <t>APGA</t>
  </si>
  <si>
    <t>UMAR MOHAMMED BABA</t>
  </si>
  <si>
    <t>BELLO AJIBOLA</t>
  </si>
  <si>
    <t>GARBA TANKO</t>
  </si>
  <si>
    <t>NAME OF WARD: GWAGWALADA CENTRAL</t>
  </si>
  <si>
    <t>CODE: 01</t>
  </si>
  <si>
    <t>IGWE GODWIN</t>
  </si>
  <si>
    <t>MALE</t>
  </si>
  <si>
    <t>DANJUMA D MOH'D</t>
  </si>
  <si>
    <t>CHUKUDE JAMES</t>
  </si>
  <si>
    <t>ISMAIL SALIHU</t>
  </si>
  <si>
    <t>MOSES .H. ZAKARI</t>
  </si>
  <si>
    <t>LP</t>
  </si>
  <si>
    <t>SHAIBU .G. IDANU</t>
  </si>
  <si>
    <t>OBARO BABATUNDE</t>
  </si>
  <si>
    <t>NAME OF WARD: IKWA</t>
  </si>
  <si>
    <t>CODE:  09</t>
  </si>
  <si>
    <t xml:space="preserve"> Zakari        Abubakar</t>
  </si>
  <si>
    <t>Male</t>
  </si>
  <si>
    <t>Ismaila        Abdullahi</t>
  </si>
  <si>
    <t>Abdulhameed   Dahiru</t>
  </si>
  <si>
    <t>Suleiman          Abubakar</t>
  </si>
  <si>
    <t>NAME OF WARD: PAIKO</t>
  </si>
  <si>
    <t>CODE:    06</t>
  </si>
  <si>
    <t>ISMAILA BAKA</t>
  </si>
  <si>
    <t>MOHAMMED KASANKI</t>
  </si>
  <si>
    <t>MOHAMMED ISAH SALIHU</t>
  </si>
  <si>
    <t>NAME OF WARD: ZUBA</t>
  </si>
  <si>
    <t>CODE:  08</t>
  </si>
  <si>
    <t>BOLORONDURO OLABANJI</t>
  </si>
  <si>
    <t>IBRAHIM B. MUSA</t>
  </si>
  <si>
    <t>NURA MAHARAZU</t>
  </si>
  <si>
    <t>ALHASSAN MOHAMMED</t>
  </si>
  <si>
    <t>MUSA SANI</t>
  </si>
  <si>
    <t>MOHAMMED YAKUBU</t>
  </si>
  <si>
    <t>DANTANI SHEHU</t>
  </si>
  <si>
    <t>NAME OF WARD: ASHARA</t>
  </si>
  <si>
    <t>A</t>
  </si>
  <si>
    <t>HARUNA MOHAMMED</t>
  </si>
  <si>
    <t>IBRAHIM ZAKARI</t>
  </si>
  <si>
    <t>ABDULLAHI ZAKARI</t>
  </si>
  <si>
    <t>NAME OF WARD: DAFA</t>
  </si>
  <si>
    <t>SULEIMAN BALA</t>
  </si>
  <si>
    <t>ALIYU ADAMU</t>
  </si>
  <si>
    <t>ISHAYA SUNDAY</t>
  </si>
  <si>
    <t>ABDULLAHI ISHAKA</t>
  </si>
  <si>
    <t>NAME OF WARD: GUMBO</t>
  </si>
  <si>
    <t>CODE: 08</t>
  </si>
  <si>
    <t>CAN</t>
  </si>
  <si>
    <t>NAME OF WARD: ABAJI CENTRAL</t>
  </si>
  <si>
    <t>MOHAMMED I. ABDULLAHI</t>
  </si>
  <si>
    <t>ABDULKADIR LUKMAN</t>
  </si>
  <si>
    <t>ADAMU ALIYU</t>
  </si>
  <si>
    <t>NAME OF WARD: ABAJI NORTH EAST</t>
  </si>
  <si>
    <t xml:space="preserve">BAR.ADAMU IBRAHIM </t>
  </si>
  <si>
    <t>MUSA MOHAMMED A.</t>
  </si>
  <si>
    <t>YUSUF MOHAMMED B.</t>
  </si>
  <si>
    <t>NAME OF WARD: ABAJI SOUTH EAST</t>
  </si>
  <si>
    <t>Adamu Yusuf</t>
  </si>
  <si>
    <t>Yunusa Yusuf</t>
  </si>
  <si>
    <t>Danladi Usman Suleiman</t>
  </si>
  <si>
    <t>Sani Abduraheem</t>
  </si>
  <si>
    <t>NAME OF WARD: RIMBA EBAGI</t>
  </si>
  <si>
    <t>WODI USMAN MUHAMMED</t>
  </si>
  <si>
    <t>GIMBA SALIHU BAKO</t>
  </si>
  <si>
    <t>NAME OF WARD: NUKU</t>
  </si>
  <si>
    <t>ADAKO ABUBAKAR IBRAHIM</t>
  </si>
  <si>
    <t>ALHAJI ALIYU MAJI</t>
  </si>
  <si>
    <t>AGABA AUDU</t>
  </si>
  <si>
    <t>BABA AHMED</t>
  </si>
  <si>
    <t>ISAH IBRAHIM</t>
  </si>
  <si>
    <t>NAME OF WARD: ALU MAMAGI</t>
  </si>
  <si>
    <t>Abdulmunmuni Adamu</t>
  </si>
  <si>
    <t>Adamu Abubakar</t>
  </si>
  <si>
    <t>Elected</t>
  </si>
  <si>
    <t>NAME OF WARD: YABA</t>
  </si>
  <si>
    <t>ALHAJI ABDULRAHAN AJIYA</t>
  </si>
  <si>
    <t>ALHAJI YAYA GARBA</t>
  </si>
  <si>
    <t>NAME OF WARD: GURDI</t>
  </si>
  <si>
    <t>MOHAMMED D. ANGULU</t>
  </si>
  <si>
    <t>IDRIS GARBA ZHIYA</t>
  </si>
  <si>
    <t>NAME OF WARD: GAWU</t>
  </si>
  <si>
    <t>MAGAJI JIBRIN MUSA</t>
  </si>
  <si>
    <t>IBRAHIM ZAKARI MOHAMMED</t>
  </si>
  <si>
    <t>MOHAMMED SALLAH</t>
  </si>
  <si>
    <t>NAME OF WARD: BWARI CENTRAL</t>
  </si>
  <si>
    <t>CODE:  01</t>
  </si>
  <si>
    <t>ZUBAIRU ISMAILA</t>
  </si>
  <si>
    <t>INNOCENT DADDY</t>
  </si>
  <si>
    <t>ILIYA FENU BARAU</t>
  </si>
  <si>
    <t>JAFARU JAPHETH KADIRI</t>
  </si>
  <si>
    <t>DANTANI CHIGUDU YUSUF</t>
  </si>
  <si>
    <t>DAVID DOGO</t>
  </si>
  <si>
    <t>PPA</t>
  </si>
  <si>
    <t>OKAFOR AUGUSTINE</t>
  </si>
  <si>
    <t>NAME OF WARD: KUDURU</t>
  </si>
  <si>
    <t>CODE:    02</t>
  </si>
  <si>
    <t>ADAMU MOHAMMED SANI</t>
  </si>
  <si>
    <t>SA'ADU SULEIMAN</t>
  </si>
  <si>
    <t>ISTIFANUS KURE</t>
  </si>
  <si>
    <t>FRIDAY IKHEZUAGBE</t>
  </si>
  <si>
    <t>DANBABA ANGO JIBRIN</t>
  </si>
  <si>
    <t>NGOZI UDOMA</t>
  </si>
  <si>
    <t>FEMALE</t>
  </si>
  <si>
    <t>JOSEPH ABASIABIA</t>
  </si>
  <si>
    <t>NAME OF WARD: IGU</t>
  </si>
  <si>
    <t>CODE:    03</t>
  </si>
  <si>
    <t>HUSSENI TANKO USMAN</t>
  </si>
  <si>
    <t>HARUNA STEPHEN</t>
  </si>
  <si>
    <t>DAYABI SANASA</t>
  </si>
  <si>
    <t>HON. AHMED JOHN DANJUMA</t>
  </si>
  <si>
    <t>OBI MARTINS</t>
  </si>
  <si>
    <t>NUHU YUSUF</t>
  </si>
  <si>
    <t>NAME OF WARD: SHERE</t>
  </si>
  <si>
    <t>CODE:  04</t>
  </si>
  <si>
    <t>ISHAKU ABDULKAREEM</t>
  </si>
  <si>
    <t>ALI TUZAMBO</t>
  </si>
  <si>
    <t>AYENAJEYI ADAMU</t>
  </si>
  <si>
    <t>DIMAS GOMMA</t>
  </si>
  <si>
    <t>OCHIBA MOSES</t>
  </si>
  <si>
    <t>MATHEW OZEGBE</t>
  </si>
  <si>
    <t>NAME OF WARD: KAWU</t>
  </si>
  <si>
    <t>CODE:       05</t>
  </si>
  <si>
    <t>UMAR MAKAMA</t>
  </si>
  <si>
    <t>HARUNA SALIHU</t>
  </si>
  <si>
    <t>MONDAY A. YAKUBU</t>
  </si>
  <si>
    <t>MOHAMMED K. KOKO</t>
  </si>
  <si>
    <t>EBERE EZEAYAECHE</t>
  </si>
  <si>
    <t>NAME OF WARD: USHAFA</t>
  </si>
  <si>
    <t>CODE: 06</t>
  </si>
  <si>
    <t>JEREMIH SAMUEL EDEM</t>
  </si>
  <si>
    <t>JAPHET SOLOMON AWULO</t>
  </si>
  <si>
    <t>PRINCESS B.O USMAN</t>
  </si>
  <si>
    <t>REUBEN TIMOTHY USHAFA</t>
  </si>
  <si>
    <t>EZE JUSTINA</t>
  </si>
  <si>
    <t>PHILIP DEBORAH</t>
  </si>
  <si>
    <t>NAME OF WARD: DUTSE</t>
  </si>
  <si>
    <t>CODE:    07</t>
  </si>
  <si>
    <t>SHIMA GEOFFREY</t>
  </si>
  <si>
    <t>BENJAMIN JOHN ACHANYA</t>
  </si>
  <si>
    <t>JOSHUA MUSA ISHAKU</t>
  </si>
  <si>
    <t>KINGSLEY. I. OMOKA</t>
  </si>
  <si>
    <t>YUSUF.A.GALADIMA</t>
  </si>
  <si>
    <t>COMFORT MUSA</t>
  </si>
  <si>
    <t>MARY MAKAMA</t>
  </si>
  <si>
    <t>NAME OF WARD: BYAZHIN</t>
  </si>
  <si>
    <t>ENGR. OJO ABIODUN OLUSOLA</t>
  </si>
  <si>
    <t>DANTANI ZOLO</t>
  </si>
  <si>
    <t>ISA YUNUSA H.</t>
  </si>
  <si>
    <t>ALI I. DANJUMA IJAYAPI</t>
  </si>
  <si>
    <t>NAME OF WARD: KUBWA</t>
  </si>
  <si>
    <t>RILWANU AKILU</t>
  </si>
  <si>
    <t>JIBRIN SADIQ ZAKARI</t>
  </si>
  <si>
    <t>MOHAMMED HARUNA</t>
  </si>
  <si>
    <t>BITRUS ELISHA</t>
  </si>
  <si>
    <t>NAME OF WARD: USUMA</t>
  </si>
  <si>
    <t>IBEH DANIEL</t>
  </si>
  <si>
    <t>OKUNLADE ABIOLA TOYIN</t>
  </si>
  <si>
    <t>NWABUNWANNE CHIKEZIE</t>
  </si>
  <si>
    <t>MUHAMMED SALISU</t>
  </si>
  <si>
    <t>SULEIMAN SALISU</t>
  </si>
  <si>
    <t>JOSEPH OJIAKU</t>
  </si>
  <si>
    <t>KUJE</t>
  </si>
  <si>
    <t>NAME OF WARD: KUJE CENTRAL</t>
  </si>
  <si>
    <t>JERRY SUNDAY</t>
  </si>
  <si>
    <t>DANTANI DAUDA SANI</t>
  </si>
  <si>
    <t>JAMES ALOZIE A.</t>
  </si>
  <si>
    <t>BALARABE UMAR ADDULAHI</t>
  </si>
  <si>
    <t>AISHA YAKUBU</t>
  </si>
  <si>
    <t>ILIYA RAYMOND</t>
  </si>
  <si>
    <t>NAME OF WARD: CHIBIRI</t>
  </si>
  <si>
    <t>CODE: 02</t>
  </si>
  <si>
    <t>MOHAMMED  ALKALI</t>
  </si>
  <si>
    <t>ADAMU AHMED</t>
  </si>
  <si>
    <t>STANLEY   N   AGWARA</t>
  </si>
  <si>
    <t>SIKIRI ADEBAYO</t>
  </si>
  <si>
    <t>DAUDA  MUSA</t>
  </si>
  <si>
    <t>URIAH DOMINIC</t>
  </si>
  <si>
    <t>NAME OF WARD: GAUBE</t>
  </si>
  <si>
    <t>CODE: 03</t>
  </si>
  <si>
    <t>NAME OF WARD: KWAKU</t>
  </si>
  <si>
    <t>MUSA BAKO</t>
  </si>
  <si>
    <t>JIBRIN TAZOWO ZAGNI</t>
  </si>
  <si>
    <t>MOHAMMED TANIMU</t>
  </si>
  <si>
    <t>TANKO USMAN DADA</t>
  </si>
  <si>
    <t>MUSA  MIKE PHILEMON</t>
  </si>
  <si>
    <t>NAME OF WARD: KABI</t>
  </si>
  <si>
    <t>NAME OF WARD: RUBOCHI</t>
  </si>
  <si>
    <t>DAUDA GARBA</t>
  </si>
  <si>
    <t>IBRAHIM AMINU</t>
  </si>
  <si>
    <t>USMAN MUSA TUKURA</t>
  </si>
  <si>
    <t>GAMBO HANANIAH</t>
  </si>
  <si>
    <t>ADOSA PHILIP</t>
  </si>
  <si>
    <t>ONAKPE SYLVESTER</t>
  </si>
  <si>
    <t>NAME OF WARD: GWARGWADA</t>
  </si>
  <si>
    <t>ISMAILA SUNDAY KULA</t>
  </si>
  <si>
    <t>UMAR JIBRIN ABOKI</t>
  </si>
  <si>
    <t>BOMBOY MALLAM</t>
  </si>
  <si>
    <t>BABA ADAMU</t>
  </si>
  <si>
    <t>NAME OF WARD: GUDUNKARIYA</t>
  </si>
  <si>
    <t>YUSUF GARBA</t>
  </si>
  <si>
    <t>IDRIS A. BABA</t>
  </si>
  <si>
    <t>ABDUL AMINU L.Y</t>
  </si>
  <si>
    <t>TANKO BABA</t>
  </si>
  <si>
    <t>NAME OF WARD: KUJEKWA</t>
  </si>
  <si>
    <t>CODE: 09</t>
  </si>
  <si>
    <t>SHESHIMBWA ISAAC</t>
  </si>
  <si>
    <t>INCONCLUSIVE</t>
  </si>
  <si>
    <t>YAKUBU MOHAMMED</t>
  </si>
  <si>
    <t>SALIYU RIGA BIDA</t>
  </si>
  <si>
    <t>YOHANNA ADOGA</t>
  </si>
  <si>
    <t>NAME OF WARD: YENCHE</t>
  </si>
  <si>
    <t>USMAN A. DAUDA</t>
  </si>
  <si>
    <t>JIBRIN WAKILI</t>
  </si>
  <si>
    <t>SALAMATU SHAIBU</t>
  </si>
  <si>
    <t>YUSUF SAMSON</t>
  </si>
  <si>
    <t>FELIX OGBOSO</t>
  </si>
  <si>
    <t>JOHN MARI GBAGBA</t>
  </si>
  <si>
    <t>IBRAHIM NASIR YUSUF</t>
  </si>
  <si>
    <t>DANJUMA DAUDA</t>
  </si>
  <si>
    <t>MAHUTA DEZE</t>
  </si>
  <si>
    <t>NAME OF WARD: KWALI CENTRAL</t>
  </si>
  <si>
    <t>% OF VOTES CAST</t>
  </si>
  <si>
    <t>USMAN AGUMA</t>
  </si>
  <si>
    <t>ADAMU YUSUF</t>
  </si>
  <si>
    <t>ISMAILA AKOSHI S.</t>
  </si>
  <si>
    <t>NAME OF WARD: YANGOJI</t>
  </si>
  <si>
    <t>SIMON BIKO ENOCH</t>
  </si>
  <si>
    <t>MUSA IBRAHIM</t>
  </si>
  <si>
    <t>TUKURA GADO</t>
  </si>
  <si>
    <t>NAME OF WARD: KILANKWA</t>
  </si>
  <si>
    <t>SANI ABUBAKAR</t>
  </si>
  <si>
    <t>OBADIAH TIMOTHY</t>
  </si>
  <si>
    <t>AKINSOLA RAPHAEL TOSIN</t>
  </si>
  <si>
    <t>USMAN KAURA</t>
  </si>
  <si>
    <t>KAURA ABDULLAHI ASO</t>
  </si>
  <si>
    <t>NAME OF WARD: KUNDU</t>
  </si>
  <si>
    <t>IBRAHIM ALIYU</t>
  </si>
  <si>
    <t>MATHEW B. ABU</t>
  </si>
  <si>
    <t>MOHAMMED ABDULLAHI AGUMA</t>
  </si>
  <si>
    <t>NAME OF WARD: PAI</t>
  </si>
  <si>
    <t>UMAR GARBA</t>
  </si>
  <si>
    <t>WAKILI ETSU</t>
  </si>
  <si>
    <t>SOLOMON DANLAMI</t>
  </si>
  <si>
    <t>NAME OF AREA COUNCIL: WAKO</t>
  </si>
  <si>
    <t>AMAKO ABDULLAH</t>
  </si>
  <si>
    <t>ABBAS USMAN</t>
  </si>
  <si>
    <t>AGABA BABA UBOSHARU</t>
  </si>
  <si>
    <t>AUDU MOHAMMED HARUNA</t>
  </si>
  <si>
    <t>DABARA USMAN SUNDAY</t>
  </si>
  <si>
    <t>UMAR FAROUK KAURA</t>
  </si>
  <si>
    <t>DAHIRU DOGARA</t>
  </si>
  <si>
    <t>EMMANUEL KAURA</t>
  </si>
  <si>
    <t>ZAKI CHIBEBWAYE</t>
  </si>
  <si>
    <t>NAME OF WARD: YEBU</t>
  </si>
  <si>
    <r>
      <t>E</t>
    </r>
    <r>
      <rPr>
        <b/>
        <sz val="12"/>
        <rFont val="Calibri"/>
        <family val="2"/>
      </rPr>
      <t>LECTED</t>
    </r>
  </si>
  <si>
    <r>
      <t xml:space="preserve">ADAMS </t>
    </r>
    <r>
      <rPr>
        <sz val="12"/>
        <rFont val="Calibri"/>
        <family val="2"/>
      </rPr>
      <t>IBRAHIM</t>
    </r>
  </si>
  <si>
    <t>INDEPENDENT NATIONAL ELECTORAL COMMISSION, (INEC)</t>
  </si>
  <si>
    <t>RESULTS OF FCT AREA COUNCIL ELECTIONS</t>
  </si>
  <si>
    <t xml:space="preserve">CHAIRMANSHIP ELECTION  </t>
  </si>
  <si>
    <t>16TH MARCH 2013</t>
  </si>
  <si>
    <t>VOLUME 1</t>
  </si>
  <si>
    <t>NAME OF AREA COUNCIL: AMAC</t>
  </si>
  <si>
    <t>TIJJANI ABDULLAHI M.</t>
  </si>
  <si>
    <t>EKENG EFFIONG EFFIONG</t>
  </si>
  <si>
    <t>DIUGWU CHUKWUEMEKA PETER</t>
  </si>
  <si>
    <t>CHUKWUEBUKA PHILIP OKOLI</t>
  </si>
  <si>
    <t>REV. ISREAL ONIOBO</t>
  </si>
  <si>
    <t>KOSEMANI ISIAKA LAMIDI</t>
  </si>
  <si>
    <t>UPP</t>
  </si>
  <si>
    <t>UNAMBA PAUL</t>
  </si>
  <si>
    <t>CHRIS MAGAJI</t>
  </si>
  <si>
    <t xml:space="preserve">NAME OF AREA COUNCIL: BWARI </t>
  </si>
  <si>
    <t xml:space="preserve">CODE: </t>
  </si>
  <si>
    <t>NYIGBA ALEXANDER</t>
  </si>
  <si>
    <t>YAHAYA ISAH</t>
  </si>
  <si>
    <t>MUSA IBRAHIM JATAU</t>
  </si>
  <si>
    <t>DIKKO MUSA</t>
  </si>
  <si>
    <t>EMEKA AARON IKECHUKWU</t>
  </si>
  <si>
    <t>JOHN A. MOKAYI</t>
  </si>
  <si>
    <t>HON. PETER YOHANNA</t>
  </si>
  <si>
    <t>IFEOMA OJIAKU</t>
  </si>
  <si>
    <t>YAKUBU SALAWU</t>
  </si>
  <si>
    <t>NAME OF AREA COUNCIL: GWAGWALADA</t>
  </si>
  <si>
    <t>NIL</t>
  </si>
  <si>
    <t>SAFIYANU USMAN</t>
  </si>
  <si>
    <t>HON. ABU GIRI</t>
  </si>
  <si>
    <t>IBRAHIM YAHAYA</t>
  </si>
  <si>
    <t>DANZE MUSTAPHA</t>
  </si>
  <si>
    <t>OGHONNAYA CHUKWUKA</t>
  </si>
  <si>
    <t>NAME OF AREA COUNCIL: KUJE</t>
  </si>
  <si>
    <t>ISAAC SHABA KAURA</t>
  </si>
  <si>
    <t>ABDULLAHI SULEIMAN SABO</t>
  </si>
  <si>
    <t>BALA A. USMAN</t>
  </si>
  <si>
    <t>TETE ISHAKU SHA'BAN</t>
  </si>
  <si>
    <t>MALLAM LAMBATA DANTATA</t>
  </si>
  <si>
    <t>MOHAMMED UMAR</t>
  </si>
  <si>
    <t>NAME OF AREA COUNCIL: KWALI</t>
  </si>
  <si>
    <t>MUSA SIKIRATH ITOPA</t>
  </si>
  <si>
    <t>HON. JOSEPH SHAYIN</t>
  </si>
  <si>
    <t>EMMANUEL BAMIGBAYE</t>
  </si>
  <si>
    <t>ZUBAIRU JIBRIN</t>
  </si>
  <si>
    <t>TITUS SHIGABA.S</t>
  </si>
  <si>
    <t>DANIEL IBRAHIM</t>
  </si>
  <si>
    <t>OKEYCHUKWU ONAGA</t>
  </si>
  <si>
    <t>NAME OF AREA COUNCIL: ABAJI</t>
  </si>
  <si>
    <t>AJIYA ABDULRAHAMAN</t>
  </si>
  <si>
    <t>A.C.N</t>
  </si>
  <si>
    <t>MA'AJI RILWAN JA'AFARU</t>
  </si>
  <si>
    <t>AKOMAYE BEKONGFE BONIFACE</t>
  </si>
  <si>
    <t>YAHAYA GARBA</t>
  </si>
  <si>
    <t>ELIJAH EDICHA</t>
  </si>
  <si>
    <t>IBRAHIM MUSA</t>
  </si>
  <si>
    <t>ALHASSAN JOSEPH</t>
  </si>
  <si>
    <t>EGBOGBO BENJAMIN PAUL</t>
  </si>
  <si>
    <t>NASIR ISMA'IL DOKA</t>
  </si>
  <si>
    <t>KINGSLEY AMEH</t>
  </si>
  <si>
    <t>KABIRU SHEHU</t>
  </si>
  <si>
    <t>AGRICOLA MATHIAS EJEMBI</t>
  </si>
  <si>
    <t>VICTOR IFEANYI OKAFOR</t>
  </si>
  <si>
    <t>MAIKASUWA UBAM DAVID</t>
  </si>
  <si>
    <t>BAKO KAMDU J.</t>
  </si>
  <si>
    <t>OBAH O. JOHN</t>
  </si>
  <si>
    <t>PETER MUSA</t>
  </si>
  <si>
    <t>RAYMOND AYEGUNLE</t>
  </si>
  <si>
    <t>YUSUF MOHAMMED</t>
  </si>
  <si>
    <t>YAKUBU DANTANI CALEB</t>
  </si>
  <si>
    <t>MUSA MOHAMMED D.</t>
  </si>
  <si>
    <t>MUSA MOHAMMED ABUBAKAR</t>
  </si>
  <si>
    <t>Chado Ismaila</t>
  </si>
  <si>
    <t>ADO ISA</t>
  </si>
  <si>
    <t>NASIRU SULEIMAN</t>
  </si>
  <si>
    <t>ALIYU ZAKA</t>
  </si>
  <si>
    <t>ABU KUJE HARUNA</t>
  </si>
  <si>
    <t>JOHN BAKO</t>
  </si>
  <si>
    <t>KAURA K. MURTALA</t>
  </si>
  <si>
    <t>DANTANI M. SEKYA</t>
  </si>
  <si>
    <t>GODWIN POYI DAFARA</t>
  </si>
  <si>
    <t>DIKO BOURA</t>
  </si>
  <si>
    <t>AYUBA SHABA</t>
  </si>
  <si>
    <t>JIMOH KEHINDE</t>
  </si>
  <si>
    <t>COUNCILLORSHIP</t>
  </si>
  <si>
    <t xml:space="preserve"> MARCH 16, 2013</t>
  </si>
</sst>
</file>

<file path=xl/styles.xml><?xml version="1.0" encoding="utf-8"?>
<styleSheet xmlns="http://schemas.openxmlformats.org/spreadsheetml/2006/main">
  <numFmts count="1">
    <numFmt numFmtId="164" formatCode="0.0%"/>
  </numFmts>
  <fonts count="21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/>
  </cellStyleXfs>
  <cellXfs count="260">
    <xf numFmtId="0" fontId="0" fillId="0" borderId="0" xfId="0"/>
    <xf numFmtId="0" fontId="7" fillId="0" borderId="1" xfId="0" applyFont="1" applyBorder="1" applyAlignment="1" applyProtection="1">
      <alignment horizontal="center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8" fillId="0" borderId="3" xfId="0" applyFont="1" applyBorder="1" applyProtection="1">
      <protection locked="0" hidden="1"/>
    </xf>
    <xf numFmtId="0" fontId="8" fillId="0" borderId="3" xfId="0" applyFont="1" applyBorder="1" applyAlignment="1" applyProtection="1">
      <alignment horizontal="center"/>
      <protection locked="0" hidden="1"/>
    </xf>
    <xf numFmtId="0" fontId="8" fillId="0" borderId="3" xfId="0" applyFont="1" applyBorder="1" applyAlignment="1" applyProtection="1">
      <alignment horizontal="center"/>
      <protection hidden="1"/>
    </xf>
    <xf numFmtId="3" fontId="8" fillId="0" borderId="3" xfId="0" applyNumberFormat="1" applyFont="1" applyBorder="1" applyAlignment="1" applyProtection="1">
      <alignment horizontal="center"/>
      <protection hidden="1"/>
    </xf>
    <xf numFmtId="10" fontId="8" fillId="0" borderId="3" xfId="0" applyNumberFormat="1" applyFont="1" applyBorder="1" applyAlignment="1" applyProtection="1">
      <alignment horizontal="center"/>
      <protection hidden="1"/>
    </xf>
    <xf numFmtId="0" fontId="7" fillId="0" borderId="3" xfId="0" applyFont="1" applyBorder="1" applyProtection="1">
      <protection locked="0" hidden="1"/>
    </xf>
    <xf numFmtId="0" fontId="7" fillId="0" borderId="3" xfId="0" applyFont="1" applyBorder="1" applyAlignment="1" applyProtection="1">
      <alignment horizontal="center"/>
      <protection locked="0" hidden="1"/>
    </xf>
    <xf numFmtId="0" fontId="7" fillId="0" borderId="3" xfId="0" applyFont="1" applyBorder="1" applyAlignment="1" applyProtection="1">
      <alignment horizontal="center"/>
      <protection hidden="1"/>
    </xf>
    <xf numFmtId="3" fontId="7" fillId="0" borderId="3" xfId="0" applyNumberFormat="1" applyFont="1" applyBorder="1" applyAlignment="1" applyProtection="1">
      <alignment horizontal="center"/>
      <protection hidden="1"/>
    </xf>
    <xf numFmtId="10" fontId="7" fillId="0" borderId="3" xfId="0" applyNumberFormat="1" applyFont="1" applyBorder="1" applyAlignment="1" applyProtection="1">
      <alignment horizontal="center"/>
      <protection hidden="1"/>
    </xf>
    <xf numFmtId="0" fontId="7" fillId="0" borderId="2" xfId="0" applyFont="1" applyBorder="1" applyAlignment="1" applyProtection="1">
      <alignment horizontal="center" wrapText="1"/>
      <protection hidden="1"/>
    </xf>
    <xf numFmtId="49" fontId="7" fillId="0" borderId="1" xfId="0" applyNumberFormat="1" applyFont="1" applyBorder="1" applyAlignment="1" applyProtection="1">
      <alignment horizontal="left"/>
      <protection hidden="1"/>
    </xf>
    <xf numFmtId="0" fontId="7" fillId="0" borderId="2" xfId="0" applyFont="1" applyBorder="1" applyAlignment="1" applyProtection="1">
      <alignment horizontal="left" vertical="center"/>
      <protection hidden="1"/>
    </xf>
    <xf numFmtId="0" fontId="7" fillId="0" borderId="3" xfId="0" applyFont="1" applyBorder="1" applyAlignment="1" applyProtection="1">
      <alignment horizontal="left"/>
      <protection locked="0" hidden="1"/>
    </xf>
    <xf numFmtId="0" fontId="7" fillId="0" borderId="2" xfId="0" applyFont="1" applyBorder="1" applyAlignment="1" applyProtection="1">
      <alignment horizontal="left"/>
      <protection hidden="1"/>
    </xf>
    <xf numFmtId="0" fontId="8" fillId="0" borderId="3" xfId="0" applyFont="1" applyBorder="1" applyAlignment="1" applyProtection="1">
      <alignment horizontal="left"/>
      <protection locked="0" hidden="1"/>
    </xf>
    <xf numFmtId="0" fontId="8" fillId="0" borderId="0" xfId="0" applyFont="1" applyBorder="1" applyAlignment="1" applyProtection="1">
      <alignment horizontal="left"/>
      <protection hidden="1"/>
    </xf>
    <xf numFmtId="0" fontId="7" fillId="0" borderId="0" xfId="0" applyFont="1"/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0" xfId="0" applyFont="1" applyFill="1" applyAlignment="1">
      <alignment horizontal="left" wrapText="1"/>
    </xf>
    <xf numFmtId="0" fontId="7" fillId="0" borderId="3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14" fontId="8" fillId="0" borderId="0" xfId="0" applyNumberFormat="1" applyFont="1"/>
    <xf numFmtId="0" fontId="8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1" xfId="0" applyFont="1" applyBorder="1" applyAlignment="1"/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3" fontId="12" fillId="0" borderId="0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3" fontId="12" fillId="0" borderId="3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Fill="1" applyAlignment="1">
      <alignment wrapText="1"/>
    </xf>
    <xf numFmtId="0" fontId="7" fillId="0" borderId="1" xfId="0" applyFont="1" applyBorder="1" applyAlignment="1" applyProtection="1">
      <protection hidden="1"/>
    </xf>
    <xf numFmtId="0" fontId="7" fillId="0" borderId="2" xfId="0" applyFont="1" applyBorder="1" applyAlignment="1" applyProtection="1">
      <alignment horizontal="center"/>
      <protection hidden="1"/>
    </xf>
    <xf numFmtId="0" fontId="8" fillId="0" borderId="0" xfId="0" applyFont="1" applyBorder="1" applyProtection="1">
      <protection hidden="1"/>
    </xf>
    <xf numFmtId="0" fontId="8" fillId="0" borderId="0" xfId="0" applyFont="1" applyBorder="1" applyAlignment="1" applyProtection="1">
      <alignment horizontal="center"/>
      <protection hidden="1"/>
    </xf>
    <xf numFmtId="3" fontId="8" fillId="0" borderId="0" xfId="0" applyNumberFormat="1" applyFont="1" applyBorder="1" applyAlignment="1" applyProtection="1">
      <alignment horizontal="center"/>
      <protection hidden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0" fontId="7" fillId="0" borderId="0" xfId="0" applyFont="1" applyFill="1" applyAlignment="1">
      <alignment wrapText="1"/>
    </xf>
    <xf numFmtId="0" fontId="7" fillId="0" borderId="5" xfId="0" applyFont="1" applyBorder="1" applyAlignment="1">
      <alignment horizontal="left"/>
    </xf>
    <xf numFmtId="49" fontId="7" fillId="0" borderId="1" xfId="0" applyNumberFormat="1" applyFont="1" applyBorder="1" applyAlignment="1" applyProtection="1">
      <alignment horizontal="center"/>
      <protection hidden="1"/>
    </xf>
    <xf numFmtId="0" fontId="7" fillId="0" borderId="0" xfId="0" applyFont="1" applyBorder="1" applyAlignment="1">
      <alignment horizontal="left"/>
    </xf>
    <xf numFmtId="3" fontId="8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 applyProtection="1">
      <alignment horizontal="center" wrapText="1"/>
      <protection locked="0"/>
    </xf>
    <xf numFmtId="3" fontId="8" fillId="0" borderId="3" xfId="0" applyNumberFormat="1" applyFont="1" applyBorder="1" applyAlignment="1">
      <alignment horizontal="left"/>
    </xf>
    <xf numFmtId="3" fontId="8" fillId="0" borderId="0" xfId="0" applyNumberFormat="1" applyFont="1" applyAlignment="1">
      <alignment horizontal="left"/>
    </xf>
    <xf numFmtId="0" fontId="7" fillId="0" borderId="1" xfId="0" applyFont="1" applyBorder="1" applyAlignment="1" applyProtection="1">
      <alignment horizontal="left"/>
      <protection hidden="1"/>
    </xf>
    <xf numFmtId="0" fontId="12" fillId="0" borderId="3" xfId="0" applyFont="1" applyBorder="1" applyAlignment="1">
      <alignment horizontal="left"/>
    </xf>
    <xf numFmtId="2" fontId="12" fillId="0" borderId="0" xfId="0" applyNumberFormat="1" applyFont="1" applyBorder="1" applyAlignment="1">
      <alignment horizontal="center"/>
    </xf>
    <xf numFmtId="2" fontId="11" fillId="0" borderId="0" xfId="0" applyNumberFormat="1" applyFont="1"/>
    <xf numFmtId="10" fontId="12" fillId="0" borderId="3" xfId="0" applyNumberFormat="1" applyFont="1" applyBorder="1" applyAlignment="1">
      <alignment horizontal="center"/>
    </xf>
    <xf numFmtId="0" fontId="8" fillId="0" borderId="0" xfId="0" applyFont="1" applyBorder="1" applyAlignment="1"/>
    <xf numFmtId="0" fontId="13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1" xfId="0" applyFont="1" applyBorder="1" applyAlignment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8" fillId="0" borderId="3" xfId="0" applyFont="1" applyBorder="1" applyProtection="1">
      <protection locked="0"/>
    </xf>
    <xf numFmtId="0" fontId="8" fillId="0" borderId="3" xfId="0" applyFont="1" applyBorder="1" applyAlignment="1" applyProtection="1">
      <alignment horizontal="center"/>
      <protection locked="0"/>
    </xf>
    <xf numFmtId="3" fontId="8" fillId="0" borderId="3" xfId="0" applyNumberFormat="1" applyFont="1" applyBorder="1" applyAlignment="1" applyProtection="1">
      <alignment horizontal="center"/>
      <protection locked="0"/>
    </xf>
    <xf numFmtId="3" fontId="8" fillId="0" borderId="3" xfId="0" applyNumberFormat="1" applyFont="1" applyBorder="1"/>
    <xf numFmtId="10" fontId="8" fillId="0" borderId="3" xfId="0" applyNumberFormat="1" applyFont="1" applyBorder="1"/>
    <xf numFmtId="0" fontId="13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10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 applyProtection="1">
      <alignment horizontal="left"/>
      <protection hidden="1"/>
    </xf>
    <xf numFmtId="0" fontId="7" fillId="0" borderId="3" xfId="0" applyFont="1" applyBorder="1" applyAlignment="1" applyProtection="1">
      <alignment horizontal="left"/>
      <protection hidden="1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hidden="1"/>
    </xf>
    <xf numFmtId="0" fontId="7" fillId="0" borderId="0" xfId="0" applyFont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3" fontId="7" fillId="0" borderId="0" xfId="0" applyNumberFormat="1" applyFont="1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left"/>
      <protection hidden="1"/>
    </xf>
    <xf numFmtId="0" fontId="8" fillId="0" borderId="0" xfId="0" applyFont="1" applyProtection="1">
      <protection hidden="1"/>
    </xf>
    <xf numFmtId="0" fontId="8" fillId="0" borderId="3" xfId="0" applyFont="1" applyBorder="1" applyProtection="1">
      <protection hidden="1"/>
    </xf>
    <xf numFmtId="10" fontId="7" fillId="0" borderId="0" xfId="0" applyNumberFormat="1" applyFont="1" applyBorder="1" applyAlignment="1" applyProtection="1">
      <alignment horizontal="center"/>
      <protection hidden="1"/>
    </xf>
    <xf numFmtId="3" fontId="7" fillId="0" borderId="0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3" fontId="8" fillId="0" borderId="0" xfId="0" applyNumberFormat="1" applyFont="1" applyAlignment="1" applyProtection="1">
      <alignment horizontal="center"/>
      <protection hidden="1"/>
    </xf>
    <xf numFmtId="164" fontId="7" fillId="0" borderId="3" xfId="0" applyNumberFormat="1" applyFont="1" applyBorder="1" applyAlignment="1" applyProtection="1">
      <alignment horizontal="center"/>
      <protection hidden="1"/>
    </xf>
    <xf numFmtId="2" fontId="7" fillId="0" borderId="1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0" xfId="0" applyNumberFormat="1" applyFont="1"/>
    <xf numFmtId="0" fontId="7" fillId="0" borderId="0" xfId="0" applyFont="1" applyBorder="1"/>
    <xf numFmtId="0" fontId="7" fillId="0" borderId="3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3" fontId="7" fillId="0" borderId="0" xfId="0" applyNumberFormat="1" applyFont="1" applyBorder="1" applyAlignment="1" applyProtection="1">
      <alignment horizontal="center"/>
      <protection locked="0"/>
    </xf>
    <xf numFmtId="0" fontId="8" fillId="0" borderId="0" xfId="0" applyFont="1" applyBorder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3" fontId="7" fillId="0" borderId="3" xfId="0" applyNumberFormat="1" applyFont="1" applyBorder="1" applyAlignment="1" applyProtection="1">
      <alignment horizontal="center"/>
      <protection locked="0"/>
    </xf>
    <xf numFmtId="3" fontId="8" fillId="0" borderId="0" xfId="0" applyNumberFormat="1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left"/>
      <protection locked="0"/>
    </xf>
    <xf numFmtId="164" fontId="7" fillId="0" borderId="3" xfId="0" applyNumberFormat="1" applyFont="1" applyBorder="1" applyAlignment="1" applyProtection="1">
      <alignment horizontal="center"/>
      <protection locked="0"/>
    </xf>
    <xf numFmtId="0" fontId="7" fillId="0" borderId="0" xfId="3" applyFont="1" applyBorder="1" applyAlignment="1" applyProtection="1">
      <alignment horizontal="center"/>
      <protection hidden="1"/>
    </xf>
    <xf numFmtId="2" fontId="7" fillId="0" borderId="0" xfId="3" applyNumberFormat="1" applyFont="1" applyBorder="1" applyAlignment="1" applyProtection="1">
      <alignment horizontal="center"/>
      <protection hidden="1"/>
    </xf>
    <xf numFmtId="0" fontId="14" fillId="0" borderId="1" xfId="3" applyFont="1" applyBorder="1" applyAlignment="1" applyProtection="1">
      <alignment horizontal="center"/>
      <protection hidden="1"/>
    </xf>
    <xf numFmtId="2" fontId="7" fillId="0" borderId="1" xfId="3" applyNumberFormat="1" applyFont="1" applyBorder="1" applyAlignment="1" applyProtection="1">
      <alignment horizontal="center"/>
      <protection hidden="1"/>
    </xf>
    <xf numFmtId="0" fontId="7" fillId="0" borderId="2" xfId="3" applyFont="1" applyBorder="1" applyAlignment="1" applyProtection="1">
      <alignment horizontal="center" vertical="center"/>
      <protection hidden="1"/>
    </xf>
    <xf numFmtId="0" fontId="7" fillId="0" borderId="2" xfId="3" applyFont="1" applyBorder="1" applyAlignment="1" applyProtection="1">
      <alignment horizontal="center" vertical="center" wrapText="1"/>
      <protection hidden="1"/>
    </xf>
    <xf numFmtId="2" fontId="7" fillId="0" borderId="2" xfId="3" applyNumberFormat="1" applyFont="1" applyBorder="1" applyAlignment="1" applyProtection="1">
      <alignment horizontal="center" vertical="center" wrapText="1"/>
      <protection hidden="1"/>
    </xf>
    <xf numFmtId="0" fontId="7" fillId="0" borderId="3" xfId="3" applyFont="1" applyBorder="1" applyAlignment="1" applyProtection="1">
      <alignment horizontal="center" vertical="center"/>
      <protection hidden="1"/>
    </xf>
    <xf numFmtId="0" fontId="8" fillId="0" borderId="3" xfId="3" applyFont="1" applyBorder="1" applyProtection="1">
      <protection locked="0" hidden="1"/>
    </xf>
    <xf numFmtId="0" fontId="8" fillId="0" borderId="3" xfId="3" applyFont="1" applyBorder="1" applyAlignment="1" applyProtection="1">
      <alignment horizontal="center"/>
      <protection locked="0" hidden="1"/>
    </xf>
    <xf numFmtId="0" fontId="8" fillId="0" borderId="3" xfId="3" applyFont="1" applyBorder="1" applyAlignment="1" applyProtection="1">
      <alignment horizontal="center"/>
      <protection hidden="1"/>
    </xf>
    <xf numFmtId="3" fontId="8" fillId="0" borderId="3" xfId="3" applyNumberFormat="1" applyFont="1" applyBorder="1" applyAlignment="1" applyProtection="1">
      <alignment horizontal="center"/>
      <protection hidden="1"/>
    </xf>
    <xf numFmtId="2" fontId="8" fillId="0" borderId="3" xfId="3" applyNumberFormat="1" applyFont="1" applyBorder="1" applyAlignment="1" applyProtection="1">
      <alignment horizontal="center"/>
      <protection hidden="1"/>
    </xf>
    <xf numFmtId="0" fontId="15" fillId="0" borderId="3" xfId="3" applyFont="1" applyBorder="1" applyAlignment="1" applyProtection="1">
      <alignment horizontal="center"/>
      <protection hidden="1"/>
    </xf>
    <xf numFmtId="0" fontId="15" fillId="0" borderId="3" xfId="3" applyFont="1" applyBorder="1" applyProtection="1">
      <protection hidden="1"/>
    </xf>
    <xf numFmtId="3" fontId="15" fillId="0" borderId="3" xfId="3" applyNumberFormat="1" applyFont="1" applyBorder="1" applyAlignment="1" applyProtection="1">
      <alignment horizontal="center"/>
      <protection hidden="1"/>
    </xf>
    <xf numFmtId="0" fontId="15" fillId="0" borderId="0" xfId="3" applyFont="1" applyProtection="1">
      <protection hidden="1"/>
    </xf>
    <xf numFmtId="0" fontId="16" fillId="0" borderId="0" xfId="3" applyFont="1" applyProtection="1">
      <protection hidden="1"/>
    </xf>
    <xf numFmtId="0" fontId="16" fillId="0" borderId="0" xfId="3" applyFont="1" applyAlignment="1" applyProtection="1">
      <alignment horizontal="center"/>
      <protection hidden="1"/>
    </xf>
    <xf numFmtId="3" fontId="16" fillId="0" borderId="0" xfId="3" applyNumberFormat="1" applyFont="1" applyBorder="1" applyAlignment="1" applyProtection="1">
      <alignment horizontal="center"/>
      <protection hidden="1"/>
    </xf>
    <xf numFmtId="2" fontId="16" fillId="0" borderId="0" xfId="3" applyNumberFormat="1" applyFont="1" applyBorder="1" applyAlignment="1" applyProtection="1">
      <alignment horizontal="center"/>
      <protection hidden="1"/>
    </xf>
    <xf numFmtId="0" fontId="16" fillId="0" borderId="3" xfId="3" applyFont="1" applyBorder="1" applyAlignment="1" applyProtection="1">
      <alignment horizontal="center"/>
      <protection hidden="1"/>
    </xf>
    <xf numFmtId="3" fontId="16" fillId="0" borderId="3" xfId="3" applyNumberFormat="1" applyFont="1" applyBorder="1" applyProtection="1">
      <protection hidden="1"/>
    </xf>
    <xf numFmtId="2" fontId="15" fillId="0" borderId="0" xfId="3" applyNumberFormat="1" applyFont="1" applyProtection="1">
      <protection hidden="1"/>
    </xf>
    <xf numFmtId="0" fontId="15" fillId="0" borderId="0" xfId="3" applyFont="1" applyAlignment="1" applyProtection="1">
      <alignment horizontal="center"/>
      <protection hidden="1"/>
    </xf>
    <xf numFmtId="10" fontId="16" fillId="0" borderId="3" xfId="3" applyNumberFormat="1" applyFont="1" applyBorder="1" applyAlignment="1" applyProtection="1">
      <alignment horizontal="center"/>
      <protection hidden="1"/>
    </xf>
    <xf numFmtId="0" fontId="10" fillId="0" borderId="0" xfId="0" applyFont="1"/>
    <xf numFmtId="0" fontId="17" fillId="0" borderId="0" xfId="0" applyFont="1" applyAlignment="1">
      <alignment horizontal="center"/>
    </xf>
    <xf numFmtId="2" fontId="11" fillId="0" borderId="3" xfId="0" applyNumberFormat="1" applyFont="1" applyBorder="1"/>
    <xf numFmtId="2" fontId="8" fillId="0" borderId="0" xfId="0" applyNumberFormat="1" applyFont="1" applyBorder="1"/>
    <xf numFmtId="3" fontId="11" fillId="0" borderId="0" xfId="0" applyNumberFormat="1" applyFont="1"/>
    <xf numFmtId="2" fontId="8" fillId="0" borderId="0" xfId="0" applyNumberFormat="1" applyFont="1" applyBorder="1" applyAlignment="1">
      <alignment horizontal="center"/>
    </xf>
    <xf numFmtId="2" fontId="7" fillId="0" borderId="1" xfId="0" applyNumberFormat="1" applyFont="1" applyBorder="1" applyAlignment="1" applyProtection="1">
      <alignment horizont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2" fontId="7" fillId="0" borderId="3" xfId="0" applyNumberFormat="1" applyFont="1" applyBorder="1" applyAlignment="1" applyProtection="1">
      <alignment horizontal="center" vertical="center" wrapText="1"/>
      <protection hidden="1"/>
    </xf>
    <xf numFmtId="2" fontId="7" fillId="0" borderId="0" xfId="0" applyNumberFormat="1" applyFont="1" applyBorder="1" applyAlignment="1" applyProtection="1">
      <alignment horizontal="center"/>
      <protection hidden="1"/>
    </xf>
    <xf numFmtId="3" fontId="7" fillId="0" borderId="3" xfId="0" applyNumberFormat="1" applyFont="1" applyBorder="1" applyProtection="1">
      <protection hidden="1"/>
    </xf>
    <xf numFmtId="2" fontId="8" fillId="0" borderId="0" xfId="0" applyNumberFormat="1" applyFont="1" applyProtection="1">
      <protection hidden="1"/>
    </xf>
    <xf numFmtId="0" fontId="7" fillId="0" borderId="3" xfId="0" applyFont="1" applyBorder="1" applyAlignment="1" applyProtection="1">
      <alignment horizontal="left" vertical="center"/>
      <protection hidden="1"/>
    </xf>
    <xf numFmtId="0" fontId="7" fillId="0" borderId="3" xfId="0" applyFont="1" applyBorder="1" applyAlignment="1" applyProtection="1">
      <alignment horizontal="left"/>
      <protection hidden="1"/>
    </xf>
    <xf numFmtId="0" fontId="7" fillId="0" borderId="3" xfId="0" applyFont="1" applyBorder="1" applyAlignment="1">
      <alignment horizontal="left"/>
    </xf>
    <xf numFmtId="0" fontId="9" fillId="0" borderId="1" xfId="0" applyFont="1" applyBorder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12" fillId="0" borderId="0" xfId="0" applyFont="1" applyAlignment="1" applyProtection="1">
      <alignment horizontal="center"/>
      <protection hidden="1"/>
    </xf>
    <xf numFmtId="3" fontId="12" fillId="0" borderId="0" xfId="0" applyNumberFormat="1" applyFont="1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horizontal="left"/>
      <protection hidden="1"/>
    </xf>
    <xf numFmtId="0" fontId="12" fillId="0" borderId="3" xfId="0" applyFont="1" applyBorder="1" applyAlignment="1" applyProtection="1">
      <alignment horizontal="center"/>
      <protection hidden="1"/>
    </xf>
    <xf numFmtId="3" fontId="12" fillId="0" borderId="3" xfId="0" applyNumberFormat="1" applyFont="1" applyBorder="1" applyProtection="1">
      <protection hidden="1"/>
    </xf>
    <xf numFmtId="0" fontId="11" fillId="0" borderId="0" xfId="0" applyFont="1" applyAlignment="1" applyProtection="1">
      <alignment horizontal="left"/>
      <protection hidden="1"/>
    </xf>
    <xf numFmtId="0" fontId="11" fillId="0" borderId="0" xfId="0" applyFont="1" applyAlignment="1" applyProtection="1">
      <alignment horizontal="center"/>
      <protection hidden="1"/>
    </xf>
    <xf numFmtId="10" fontId="12" fillId="0" borderId="3" xfId="0" applyNumberFormat="1" applyFont="1" applyBorder="1" applyAlignment="1" applyProtection="1">
      <alignment horizontal="center"/>
      <protection hidden="1"/>
    </xf>
    <xf numFmtId="0" fontId="15" fillId="0" borderId="0" xfId="2" applyFont="1" applyFill="1" applyBorder="1" applyAlignment="1">
      <alignment horizontal="left" wrapText="1"/>
    </xf>
    <xf numFmtId="0" fontId="16" fillId="0" borderId="0" xfId="2" applyFont="1" applyFill="1" applyBorder="1" applyAlignment="1">
      <alignment horizontal="left" wrapText="1"/>
    </xf>
    <xf numFmtId="10" fontId="12" fillId="0" borderId="0" xfId="0" applyNumberFormat="1" applyFont="1" applyBorder="1" applyAlignment="1" applyProtection="1">
      <alignment horizontal="center"/>
      <protection hidden="1"/>
    </xf>
    <xf numFmtId="0" fontId="19" fillId="0" borderId="3" xfId="0" applyFont="1" applyBorder="1" applyAlignment="1" applyProtection="1">
      <alignment horizontal="center"/>
      <protection hidden="1"/>
    </xf>
    <xf numFmtId="0" fontId="15" fillId="0" borderId="0" xfId="0" applyFont="1" applyBorder="1" applyAlignment="1">
      <alignment horizontal="left"/>
    </xf>
    <xf numFmtId="0" fontId="8" fillId="0" borderId="0" xfId="0" applyFont="1" applyFill="1" applyAlignment="1">
      <alignment horizontal="center" wrapText="1"/>
    </xf>
    <xf numFmtId="0" fontId="16" fillId="0" borderId="0" xfId="2" applyFont="1" applyFill="1" applyBorder="1" applyAlignment="1">
      <alignment horizontal="center" wrapText="1"/>
    </xf>
    <xf numFmtId="0" fontId="15" fillId="0" borderId="0" xfId="2" applyFont="1" applyFill="1" applyBorder="1" applyAlignment="1">
      <alignment horizontal="center" wrapText="1"/>
    </xf>
    <xf numFmtId="0" fontId="11" fillId="0" borderId="3" xfId="0" applyFont="1" applyBorder="1" applyProtection="1">
      <protection hidden="1"/>
    </xf>
    <xf numFmtId="0" fontId="11" fillId="0" borderId="3" xfId="0" applyFont="1" applyBorder="1" applyAlignment="1" applyProtection="1">
      <alignment horizontal="center"/>
      <protection hidden="1"/>
    </xf>
    <xf numFmtId="3" fontId="11" fillId="0" borderId="3" xfId="0" applyNumberFormat="1" applyFont="1" applyBorder="1" applyAlignment="1" applyProtection="1">
      <alignment horizontal="center"/>
      <protection hidden="1"/>
    </xf>
    <xf numFmtId="0" fontId="11" fillId="0" borderId="3" xfId="0" applyFont="1" applyBorder="1" applyAlignment="1" applyProtection="1">
      <alignment horizontal="left"/>
      <protection hidden="1"/>
    </xf>
    <xf numFmtId="3" fontId="12" fillId="0" borderId="3" xfId="0" applyNumberFormat="1" applyFont="1" applyBorder="1" applyAlignment="1" applyProtection="1">
      <alignment horizontal="center"/>
      <protection hidden="1"/>
    </xf>
    <xf numFmtId="0" fontId="7" fillId="0" borderId="3" xfId="0" applyFont="1" applyBorder="1" applyAlignment="1">
      <alignment horizontal="left"/>
    </xf>
    <xf numFmtId="0" fontId="7" fillId="0" borderId="3" xfId="0" applyFont="1" applyBorder="1" applyProtection="1">
      <protection locked="0"/>
    </xf>
    <xf numFmtId="0" fontId="7" fillId="0" borderId="3" xfId="0" applyFont="1" applyBorder="1" applyAlignment="1">
      <alignment horizontal="left"/>
    </xf>
    <xf numFmtId="0" fontId="7" fillId="0" borderId="0" xfId="0" applyFont="1" applyBorder="1" applyAlignment="1" applyProtection="1">
      <alignment horizontal="left" vertical="center"/>
      <protection hidden="1"/>
    </xf>
    <xf numFmtId="0" fontId="7" fillId="0" borderId="0" xfId="3" applyFont="1" applyBorder="1" applyAlignment="1" applyProtection="1">
      <protection hidden="1"/>
    </xf>
    <xf numFmtId="49" fontId="7" fillId="0" borderId="1" xfId="3" applyNumberFormat="1" applyFont="1" applyBorder="1" applyAlignment="1" applyProtection="1">
      <protection hidden="1"/>
    </xf>
    <xf numFmtId="0" fontId="7" fillId="0" borderId="3" xfId="3" applyFont="1" applyBorder="1" applyAlignment="1" applyProtection="1">
      <alignment vertical="center"/>
      <protection hidden="1"/>
    </xf>
    <xf numFmtId="0" fontId="7" fillId="0" borderId="3" xfId="3" applyFont="1" applyBorder="1" applyAlignment="1" applyProtection="1">
      <protection locked="0" hidden="1"/>
    </xf>
    <xf numFmtId="0" fontId="15" fillId="0" borderId="3" xfId="3" applyFont="1" applyBorder="1" applyAlignment="1" applyProtection="1">
      <protection hidden="1"/>
    </xf>
    <xf numFmtId="0" fontId="15" fillId="0" borderId="0" xfId="3" applyFont="1" applyBorder="1" applyAlignment="1" applyProtection="1">
      <protection hidden="1"/>
    </xf>
    <xf numFmtId="0" fontId="15" fillId="0" borderId="0" xfId="3" applyFont="1" applyAlignment="1" applyProtection="1">
      <protection hidden="1"/>
    </xf>
    <xf numFmtId="0" fontId="8" fillId="0" borderId="3" xfId="0" applyFont="1" applyBorder="1" applyAlignment="1"/>
    <xf numFmtId="0" fontId="7" fillId="0" borderId="3" xfId="0" applyFont="1" applyBorder="1" applyAlignment="1"/>
    <xf numFmtId="0" fontId="11" fillId="0" borderId="0" xfId="0" applyFont="1" applyAlignment="1"/>
    <xf numFmtId="0" fontId="11" fillId="0" borderId="0" xfId="0" applyFont="1" applyBorder="1" applyAlignment="1"/>
    <xf numFmtId="49" fontId="7" fillId="0" borderId="1" xfId="0" applyNumberFormat="1" applyFont="1" applyBorder="1" applyAlignment="1" applyProtection="1">
      <protection hidden="1"/>
    </xf>
    <xf numFmtId="0" fontId="7" fillId="0" borderId="3" xfId="0" applyFont="1" applyBorder="1" applyAlignment="1" applyProtection="1">
      <alignment vertical="center"/>
      <protection hidden="1"/>
    </xf>
    <xf numFmtId="0" fontId="7" fillId="0" borderId="3" xfId="0" applyFont="1" applyBorder="1" applyAlignment="1" applyProtection="1">
      <protection hidden="1"/>
    </xf>
    <xf numFmtId="0" fontId="8" fillId="0" borderId="0" xfId="0" applyFont="1" applyBorder="1" applyAlignment="1" applyProtection="1">
      <protection hidden="1"/>
    </xf>
    <xf numFmtId="0" fontId="8" fillId="0" borderId="0" xfId="0" applyFont="1" applyAlignment="1" applyProtection="1">
      <protection hidden="1"/>
    </xf>
    <xf numFmtId="0" fontId="8" fillId="0" borderId="0" xfId="0" applyFont="1" applyAlignment="1"/>
    <xf numFmtId="0" fontId="7" fillId="0" borderId="0" xfId="0" quotePrefix="1" applyFont="1" applyAlignment="1"/>
    <xf numFmtId="0" fontId="7" fillId="0" borderId="1" xfId="0" applyFont="1" applyBorder="1" applyAlignment="1" applyProtection="1">
      <alignment horizontal="left" vertical="center"/>
      <protection hidden="1"/>
    </xf>
    <xf numFmtId="10" fontId="7" fillId="0" borderId="1" xfId="0" applyNumberFormat="1" applyFont="1" applyBorder="1" applyAlignment="1" applyProtection="1">
      <alignment horizontal="center"/>
      <protection hidden="1"/>
    </xf>
    <xf numFmtId="0" fontId="7" fillId="0" borderId="0" xfId="0" applyFont="1" applyBorder="1" applyAlignment="1" applyProtection="1">
      <alignment horizontal="center"/>
      <protection hidden="1"/>
    </xf>
    <xf numFmtId="164" fontId="7" fillId="0" borderId="0" xfId="0" applyNumberFormat="1" applyFont="1" applyBorder="1" applyAlignment="1">
      <alignment horizontal="center"/>
    </xf>
    <xf numFmtId="10" fontId="7" fillId="0" borderId="3" xfId="0" applyNumberFormat="1" applyFont="1" applyBorder="1"/>
    <xf numFmtId="164" fontId="7" fillId="0" borderId="3" xfId="0" applyNumberFormat="1" applyFont="1" applyBorder="1"/>
    <xf numFmtId="0" fontId="20" fillId="0" borderId="0" xfId="0" applyFont="1" applyBorder="1" applyAlignment="1">
      <alignment horizontal="center"/>
    </xf>
    <xf numFmtId="10" fontId="12" fillId="0" borderId="3" xfId="0" applyNumberFormat="1" applyFont="1" applyBorder="1" applyAlignment="1" applyProtection="1">
      <alignment horizontal="right"/>
      <protection hidden="1"/>
    </xf>
    <xf numFmtId="0" fontId="7" fillId="0" borderId="3" xfId="0" applyFont="1" applyBorder="1" applyAlignment="1" applyProtection="1">
      <alignment horizontal="left" vertical="center"/>
      <protection hidden="1"/>
    </xf>
    <xf numFmtId="0" fontId="12" fillId="0" borderId="3" xfId="0" applyFont="1" applyBorder="1" applyAlignment="1">
      <alignment horizontal="left"/>
    </xf>
    <xf numFmtId="0" fontId="18" fillId="0" borderId="0" xfId="3" applyFont="1" applyAlignment="1" applyProtection="1">
      <alignment horizontal="center"/>
      <protection hidden="1"/>
    </xf>
    <xf numFmtId="0" fontId="18" fillId="0" borderId="0" xfId="3" applyFont="1" applyBorder="1" applyAlignment="1" applyProtection="1">
      <alignment horizontal="center" wrapText="1"/>
      <protection hidden="1"/>
    </xf>
    <xf numFmtId="0" fontId="7" fillId="0" borderId="1" xfId="0" applyFont="1" applyBorder="1" applyAlignment="1" applyProtection="1">
      <alignment horizontal="left"/>
      <protection hidden="1"/>
    </xf>
    <xf numFmtId="0" fontId="18" fillId="0" borderId="0" xfId="3" applyFont="1" applyBorder="1" applyAlignment="1" applyProtection="1">
      <alignment horizontal="center"/>
      <protection hidden="1"/>
    </xf>
    <xf numFmtId="0" fontId="7" fillId="0" borderId="1" xfId="3" applyFont="1" applyBorder="1" applyAlignment="1" applyProtection="1">
      <alignment horizontal="left"/>
      <protection hidden="1"/>
    </xf>
    <xf numFmtId="0" fontId="16" fillId="0" borderId="6" xfId="3" applyFont="1" applyBorder="1" applyAlignment="1" applyProtection="1">
      <alignment horizontal="left" vertical="center"/>
      <protection hidden="1"/>
    </xf>
    <xf numFmtId="0" fontId="16" fillId="0" borderId="7" xfId="3" applyFont="1" applyBorder="1" applyAlignment="1" applyProtection="1">
      <alignment horizontal="left" vertical="center"/>
      <protection hidden="1"/>
    </xf>
    <xf numFmtId="0" fontId="16" fillId="0" borderId="8" xfId="3" applyFont="1" applyBorder="1" applyAlignment="1" applyProtection="1">
      <alignment horizontal="left" vertical="center"/>
      <protection hidden="1"/>
    </xf>
    <xf numFmtId="0" fontId="16" fillId="0" borderId="3" xfId="3" applyFont="1" applyBorder="1" applyAlignment="1" applyProtection="1">
      <alignment horizontal="left" vertical="center"/>
      <protection hidden="1"/>
    </xf>
    <xf numFmtId="0" fontId="7" fillId="0" borderId="3" xfId="0" applyFont="1" applyBorder="1" applyAlignment="1">
      <alignment horizontal="left"/>
    </xf>
    <xf numFmtId="0" fontId="7" fillId="0" borderId="3" xfId="0" applyFont="1" applyBorder="1" applyAlignment="1" applyProtection="1">
      <alignment horizontal="left"/>
      <protection locked="0"/>
    </xf>
    <xf numFmtId="0" fontId="7" fillId="0" borderId="6" xfId="0" applyFont="1" applyBorder="1" applyAlignment="1" applyProtection="1">
      <alignment horizontal="left" vertical="center"/>
      <protection hidden="1"/>
    </xf>
    <xf numFmtId="0" fontId="7" fillId="0" borderId="7" xfId="0" applyFont="1" applyBorder="1" applyAlignment="1" applyProtection="1">
      <alignment horizontal="left" vertical="center"/>
      <protection hidden="1"/>
    </xf>
    <xf numFmtId="0" fontId="7" fillId="0" borderId="8" xfId="0" applyFont="1" applyBorder="1" applyAlignment="1" applyProtection="1">
      <alignment horizontal="left" vertical="center"/>
      <protection hidden="1"/>
    </xf>
    <xf numFmtId="0" fontId="12" fillId="0" borderId="6" xfId="0" applyFont="1" applyBorder="1" applyAlignment="1" applyProtection="1">
      <alignment horizontal="left" vertical="center"/>
      <protection hidden="1"/>
    </xf>
    <xf numFmtId="0" fontId="12" fillId="0" borderId="7" xfId="0" applyFont="1" applyBorder="1" applyAlignment="1" applyProtection="1">
      <alignment horizontal="left" vertical="center"/>
      <protection hidden="1"/>
    </xf>
    <xf numFmtId="0" fontId="12" fillId="0" borderId="8" xfId="0" applyFont="1" applyBorder="1" applyAlignment="1" applyProtection="1">
      <alignment horizontal="left" vertical="center"/>
      <protection hidden="1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12" fillId="0" borderId="3" xfId="0" applyFont="1" applyBorder="1" applyAlignment="1" applyProtection="1">
      <alignment horizontal="left" vertical="center"/>
      <protection hidden="1"/>
    </xf>
    <xf numFmtId="0" fontId="7" fillId="0" borderId="3" xfId="0" applyFont="1" applyBorder="1" applyAlignment="1" applyProtection="1">
      <alignment horizontal="left"/>
      <protection hidden="1"/>
    </xf>
  </cellXfs>
  <cellStyles count="4">
    <cellStyle name="Normal" xfId="0" builtinId="0"/>
    <cellStyle name="Normal 2" xfId="1"/>
    <cellStyle name="Normal_Sheet1" xfId="2"/>
    <cellStyle name="Normal_Sheet1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2524125</xdr:colOff>
      <xdr:row>0</xdr:row>
      <xdr:rowOff>133350</xdr:rowOff>
    </xdr:from>
    <xdr:to>
      <xdr:col>3</xdr:col>
      <xdr:colOff>66675</xdr:colOff>
      <xdr:row>7</xdr:row>
      <xdr:rowOff>76200</xdr:rowOff>
    </xdr:to>
    <xdr:pic>
      <xdr:nvPicPr>
        <xdr:cNvPr id="1536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33725" y="133350"/>
          <a:ext cx="170497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</xdr:colOff>
      <xdr:row>27</xdr:row>
      <xdr:rowOff>76200</xdr:rowOff>
    </xdr:from>
    <xdr:to>
      <xdr:col>5</xdr:col>
      <xdr:colOff>1270</xdr:colOff>
      <xdr:row>30</xdr:row>
      <xdr:rowOff>0</xdr:rowOff>
    </xdr:to>
    <xdr:sp macro="" textlink="">
      <xdr:nvSpPr>
        <xdr:cNvPr id="2" name="TextBox 1"/>
        <xdr:cNvSpPr txBox="1"/>
      </xdr:nvSpPr>
      <xdr:spPr>
        <a:xfrm>
          <a:off x="2727960" y="5745480"/>
          <a:ext cx="312420" cy="198120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/>
        </a:p>
      </xdr:txBody>
    </xdr:sp>
    <xdr:clientData/>
  </xdr:twoCellAnchor>
  <xdr:twoCellAnchor>
    <xdr:from>
      <xdr:col>3</xdr:col>
      <xdr:colOff>896886</xdr:colOff>
      <xdr:row>0</xdr:row>
      <xdr:rowOff>30725</xdr:rowOff>
    </xdr:from>
    <xdr:to>
      <xdr:col>4</xdr:col>
      <xdr:colOff>553986</xdr:colOff>
      <xdr:row>6</xdr:row>
      <xdr:rowOff>221225</xdr:rowOff>
    </xdr:to>
    <xdr:pic>
      <xdr:nvPicPr>
        <xdr:cNvPr id="13543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14709" y="30725"/>
          <a:ext cx="1285567" cy="16653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odele/Documents/FCTChair2013/GWAGWALAD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cretariat/Downloads/FCT%202013/AMAC/KARSHI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cretariat/Downloads/FCT%202013/AMAC/OROZO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cretariat/Downloads/FCT%202013/AMAC/WUSE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MR85F0~1.AYO/LOCALS~1/Temp/NYANYA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MR.AYODELE\Desktop\FCT%202013\GWAGWALADA\Copy%20of%20GWAKO%20COUNCILLORSHIP%20RESULT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MR.AYODELE\Desktop\FCT%202013\GWAGWALADA\DOBI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MR.AYODELE\Desktop\FCT%202013\GWAGWALADA\IBWA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MR.AYODELE\Desktop\FCT%202013\GWAGWALADA\KUTUNKU(1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MR.AYODELE\Desktop\FCT%202013\GWAGWALADA\TUNGA%20MAJE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MR.AYODELE\Desktop\FCT%202013\GWAGWALADA\Copy%20of%20STAFF%20QUARTERS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cretariat/Downloads/FCT%202013/AMAC/CITY%20CENTRE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MR.AYODELE\Desktop\FCT%202013\GWAGWALADA\Gwagwalada%20Central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MR.AYODELE\Desktop\FCT%202013\GWAGWALADA\IKW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MR.AYODELE\Desktop\FCT%202013\GWAGWALADA\PAIK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MR.AYODELE\Desktop\FCT%202013\GWAGWALADA\ZUBA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EW\FCT%202013\ABAJI\ABAJI%20CENTRAL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EW\FCT%202013\ABAJI\ABAJI%20NORTH%20EAST%20CONCILLOR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EW\FCT%202013\ABAJI\ABAJI%20SOUTH%20EAST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EW\FCT%202013\ABAJI\Copy%20of%20RIMBA%20EBAGI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EW\FCT%202013\ABAJI\Copy%20of%20NUKU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EW\FCT%202013\ABAJI\Copy%20of%20ALU%20MAMAGI%20councilor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cretariat/Downloads/FCT%202013/AMAC/Copy%20of%20GARKI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EW\FCT%202013\ABAJI\YABA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EW\FCT%202013\ABAJI\Copy%20of%20GURDI-1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EW\FCT%202013\ABAJI\GAWUCOUNCILOR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EW\FCT%202013\BWARI\BWARI%20CENTRAL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EW\FCT%202013\BWARI\KUDURU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EW\FCT%202013\BWARI\IGU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EW\FCT%202013\BWARI\SHERE%20-%20from%20field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EW\FCT%202013\BWARI\KAWU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EW\FCT%202013\BWARI\USHAFA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EW\FCT%202013\BWARI\DUTS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cretariat/Downloads/FCT%202013/AMAC/Copy%20of%20JIWA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EW\FCT%202013\BWARI\BYAZHIN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EW\FCT%202013\BWARI\KUBWA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EW\FCT%202013\BWARI\USUM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cretariat/Downloads/FCT%202013/AMAC/Copy%20of%20KARU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cretariat/Downloads/FCT%202013/AMAC/GUI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cretariat/Downloads/FCT%202013/AMAC/GWAGWA%20COUNSELOR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cretariat/Downloads/FCT%202013/AMAC/GWARINP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cretariat/Downloads/FCT%202013/AMAC/KABUSA%20COUNCILLO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ECLARATION"/>
      <sheetName val="SUMMARY WIT %"/>
    </sheetNames>
    <sheetDataSet>
      <sheetData sheetId="0">
        <row r="19">
          <cell r="F19">
            <v>0</v>
          </cell>
          <cell r="G19">
            <v>470</v>
          </cell>
          <cell r="H19">
            <v>11596</v>
          </cell>
          <cell r="I19">
            <v>0</v>
          </cell>
          <cell r="J19">
            <v>2284</v>
          </cell>
          <cell r="K19">
            <v>0</v>
          </cell>
          <cell r="L19">
            <v>11502</v>
          </cell>
          <cell r="M19">
            <v>80</v>
          </cell>
        </row>
        <row r="21">
          <cell r="F21">
            <v>25932</v>
          </cell>
        </row>
        <row r="22">
          <cell r="F22">
            <v>1615</v>
          </cell>
        </row>
        <row r="23">
          <cell r="F23">
            <v>27547</v>
          </cell>
        </row>
        <row r="24">
          <cell r="F24">
            <v>30050</v>
          </cell>
        </row>
        <row r="25">
          <cell r="F25">
            <v>114972</v>
          </cell>
        </row>
      </sheetData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KARSHI"/>
      <sheetName val="SUMMARY"/>
    </sheetNames>
    <sheetDataSet>
      <sheetData sheetId="0" refreshError="1">
        <row r="8">
          <cell r="F8" t="str">
            <v>CPC</v>
          </cell>
          <cell r="G8" t="str">
            <v>ACN</v>
          </cell>
          <cell r="H8" t="str">
            <v>ANPP</v>
          </cell>
          <cell r="J8" t="str">
            <v>PDP</v>
          </cell>
          <cell r="L8" t="str">
            <v>SDMP</v>
          </cell>
        </row>
        <row r="18">
          <cell r="F18">
            <v>1436</v>
          </cell>
          <cell r="G18">
            <v>14</v>
          </cell>
          <cell r="H18">
            <v>19</v>
          </cell>
          <cell r="J18">
            <v>1462</v>
          </cell>
          <cell r="L18">
            <v>3</v>
          </cell>
        </row>
        <row r="20">
          <cell r="G20">
            <v>2934</v>
          </cell>
        </row>
        <row r="21">
          <cell r="G21">
            <v>0</v>
          </cell>
        </row>
        <row r="22">
          <cell r="G22">
            <v>2934</v>
          </cell>
        </row>
        <row r="23">
          <cell r="G23">
            <v>3200</v>
          </cell>
        </row>
        <row r="24">
          <cell r="G24">
            <v>9570</v>
          </cell>
        </row>
      </sheetData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OROZO"/>
      <sheetName val="SUMMARY"/>
    </sheetNames>
    <sheetDataSet>
      <sheetData sheetId="0" refreshError="1">
        <row r="8">
          <cell r="F8" t="str">
            <v>A</v>
          </cell>
          <cell r="H8" t="str">
            <v>ACN</v>
          </cell>
          <cell r="I8" t="str">
            <v>ANPP</v>
          </cell>
          <cell r="J8" t="str">
            <v>CPC</v>
          </cell>
          <cell r="L8" t="str">
            <v>PDP</v>
          </cell>
          <cell r="M8" t="str">
            <v>PPA</v>
          </cell>
          <cell r="N8" t="str">
            <v>SDMP</v>
          </cell>
        </row>
        <row r="18">
          <cell r="F18">
            <v>2</v>
          </cell>
          <cell r="G18">
            <v>1</v>
          </cell>
          <cell r="H18">
            <v>107</v>
          </cell>
          <cell r="I18">
            <v>94</v>
          </cell>
          <cell r="J18">
            <v>351</v>
          </cell>
          <cell r="L18">
            <v>1347</v>
          </cell>
          <cell r="M18">
            <v>4</v>
          </cell>
          <cell r="N18">
            <v>2</v>
          </cell>
        </row>
        <row r="22">
          <cell r="H22">
            <v>2091</v>
          </cell>
        </row>
        <row r="23">
          <cell r="H23">
            <v>2344</v>
          </cell>
        </row>
        <row r="24">
          <cell r="H24">
            <v>16573</v>
          </cell>
        </row>
      </sheetData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WUSE"/>
      <sheetName val="SUMMARY"/>
    </sheetNames>
    <sheetDataSet>
      <sheetData sheetId="0" refreshError="1">
        <row r="8">
          <cell r="G8" t="str">
            <v>AA</v>
          </cell>
          <cell r="H8" t="str">
            <v>ACN</v>
          </cell>
          <cell r="I8" t="str">
            <v>ANPP</v>
          </cell>
          <cell r="J8" t="str">
            <v>APGA</v>
          </cell>
          <cell r="K8" t="str">
            <v>CPC</v>
          </cell>
          <cell r="L8" t="str">
            <v>LP</v>
          </cell>
          <cell r="M8" t="str">
            <v>PDP</v>
          </cell>
          <cell r="N8" t="str">
            <v>PPA</v>
          </cell>
          <cell r="P8" t="str">
            <v>UPP</v>
          </cell>
        </row>
        <row r="44">
          <cell r="G44">
            <v>0</v>
          </cell>
          <cell r="H44">
            <v>65</v>
          </cell>
          <cell r="I44">
            <v>123</v>
          </cell>
          <cell r="J44">
            <v>49</v>
          </cell>
          <cell r="K44">
            <v>574</v>
          </cell>
          <cell r="L44">
            <v>3</v>
          </cell>
          <cell r="M44">
            <v>502</v>
          </cell>
          <cell r="N44">
            <v>2</v>
          </cell>
          <cell r="P44">
            <v>44</v>
          </cell>
        </row>
        <row r="46">
          <cell r="G46">
            <v>1362</v>
          </cell>
        </row>
        <row r="47">
          <cell r="G47">
            <v>57</v>
          </cell>
        </row>
        <row r="48">
          <cell r="G48">
            <v>1419</v>
          </cell>
        </row>
        <row r="49">
          <cell r="G49">
            <v>1558</v>
          </cell>
        </row>
        <row r="50">
          <cell r="G50">
            <v>76498</v>
          </cell>
        </row>
      </sheetData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NYANYA"/>
      <sheetName val="SUMMARY"/>
    </sheetNames>
    <sheetDataSet>
      <sheetData sheetId="0" refreshError="1">
        <row r="8">
          <cell r="F8" t="str">
            <v>CPC</v>
          </cell>
          <cell r="G8" t="str">
            <v>AA</v>
          </cell>
          <cell r="H8" t="str">
            <v>ACN</v>
          </cell>
          <cell r="I8" t="str">
            <v>ANPP</v>
          </cell>
          <cell r="J8" t="str">
            <v>LP</v>
          </cell>
          <cell r="K8" t="str">
            <v>PDP</v>
          </cell>
          <cell r="L8" t="str">
            <v>PPA</v>
          </cell>
          <cell r="M8" t="str">
            <v>SDMP</v>
          </cell>
          <cell r="N8" t="str">
            <v>UPP</v>
          </cell>
        </row>
        <row r="31">
          <cell r="F31">
            <v>437</v>
          </cell>
          <cell r="G31">
            <v>3</v>
          </cell>
          <cell r="H31">
            <v>244</v>
          </cell>
          <cell r="I31">
            <v>161</v>
          </cell>
          <cell r="J31">
            <v>10</v>
          </cell>
          <cell r="K31">
            <v>1198</v>
          </cell>
          <cell r="L31">
            <v>46</v>
          </cell>
          <cell r="M31">
            <v>0</v>
          </cell>
          <cell r="N31">
            <v>202</v>
          </cell>
        </row>
        <row r="33">
          <cell r="G33">
            <v>2301</v>
          </cell>
        </row>
        <row r="34">
          <cell r="G34">
            <v>148</v>
          </cell>
        </row>
        <row r="35">
          <cell r="G35">
            <v>2449</v>
          </cell>
        </row>
        <row r="36">
          <cell r="G36">
            <v>2745</v>
          </cell>
        </row>
        <row r="37">
          <cell r="G37">
            <v>37927</v>
          </cell>
        </row>
      </sheetData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ECLARATION"/>
    </sheetNames>
    <sheetDataSet>
      <sheetData sheetId="0">
        <row r="15">
          <cell r="F15">
            <v>248</v>
          </cell>
          <cell r="G15">
            <v>1254</v>
          </cell>
          <cell r="H15">
            <v>172</v>
          </cell>
          <cell r="I15">
            <v>1022</v>
          </cell>
          <cell r="J15">
            <v>5</v>
          </cell>
        </row>
      </sheetData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ECLARATION"/>
    </sheetNames>
    <sheetDataSet>
      <sheetData sheetId="0">
        <row r="18">
          <cell r="F18">
            <v>2338</v>
          </cell>
          <cell r="G18">
            <v>100</v>
          </cell>
          <cell r="H18">
            <v>1735</v>
          </cell>
        </row>
        <row r="20">
          <cell r="F20">
            <v>4173</v>
          </cell>
        </row>
        <row r="21">
          <cell r="F21">
            <v>291</v>
          </cell>
        </row>
        <row r="22">
          <cell r="F22">
            <v>4464</v>
          </cell>
        </row>
        <row r="23">
          <cell r="F23">
            <v>5010</v>
          </cell>
        </row>
        <row r="24">
          <cell r="F24">
            <v>10451</v>
          </cell>
        </row>
      </sheetData>
      <sheetData sheetId="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ECLARATION"/>
    </sheetNames>
    <sheetDataSet>
      <sheetData sheetId="0">
        <row r="16">
          <cell r="G16">
            <v>1407</v>
          </cell>
          <cell r="H16">
            <v>40</v>
          </cell>
          <cell r="I16">
            <v>1500</v>
          </cell>
        </row>
      </sheetData>
      <sheetData sheetId="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ECLARATION"/>
    </sheetNames>
    <sheetDataSet>
      <sheetData sheetId="0">
        <row r="17">
          <cell r="F17">
            <v>104</v>
          </cell>
          <cell r="G17">
            <v>1146</v>
          </cell>
          <cell r="H17">
            <v>14</v>
          </cell>
          <cell r="I17">
            <v>372</v>
          </cell>
          <cell r="J17">
            <v>1061</v>
          </cell>
        </row>
      </sheetData>
      <sheetData sheetId="1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ECLARATION"/>
    </sheetNames>
    <sheetDataSet>
      <sheetData sheetId="0">
        <row r="18">
          <cell r="F18">
            <v>1179</v>
          </cell>
          <cell r="G18">
            <v>243</v>
          </cell>
          <cell r="H18">
            <v>958</v>
          </cell>
        </row>
      </sheetData>
      <sheetData sheetId="1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ECLARATION"/>
    </sheetNames>
    <sheetDataSet>
      <sheetData sheetId="0">
        <row r="17">
          <cell r="F17">
            <v>91</v>
          </cell>
          <cell r="G17">
            <v>418</v>
          </cell>
          <cell r="H17">
            <v>239</v>
          </cell>
          <cell r="I17">
            <v>500</v>
          </cell>
          <cell r="J17">
            <v>3</v>
          </cell>
          <cell r="K17">
            <v>507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ITY CENTRE"/>
      <sheetName val="SUMMARY"/>
    </sheetNames>
    <sheetDataSet>
      <sheetData sheetId="0" refreshError="1">
        <row r="8">
          <cell r="F8" t="str">
            <v>A</v>
          </cell>
          <cell r="H8" t="str">
            <v>ACN</v>
          </cell>
          <cell r="I8" t="str">
            <v>ANPP</v>
          </cell>
          <cell r="J8" t="str">
            <v>APGA</v>
          </cell>
          <cell r="K8" t="str">
            <v>CPC</v>
          </cell>
          <cell r="L8" t="str">
            <v>LP</v>
          </cell>
          <cell r="M8" t="str">
            <v>PDP</v>
          </cell>
          <cell r="N8" t="str">
            <v>PPA</v>
          </cell>
          <cell r="P8" t="str">
            <v>UPP</v>
          </cell>
        </row>
        <row r="40">
          <cell r="F40">
            <v>4</v>
          </cell>
          <cell r="H40">
            <v>354</v>
          </cell>
          <cell r="I40">
            <v>126</v>
          </cell>
          <cell r="J40">
            <v>8</v>
          </cell>
          <cell r="K40">
            <v>366</v>
          </cell>
          <cell r="L40">
            <v>62</v>
          </cell>
          <cell r="M40">
            <v>765</v>
          </cell>
          <cell r="N40">
            <v>2</v>
          </cell>
          <cell r="P40">
            <v>73</v>
          </cell>
        </row>
        <row r="42">
          <cell r="H42">
            <v>1760</v>
          </cell>
        </row>
        <row r="43">
          <cell r="H43">
            <v>64</v>
          </cell>
        </row>
        <row r="44">
          <cell r="H44">
            <v>1824</v>
          </cell>
        </row>
        <row r="45">
          <cell r="H45">
            <v>2027</v>
          </cell>
        </row>
        <row r="46">
          <cell r="H46">
            <v>59323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DECLARATION"/>
      <sheetName val="SUMMARY"/>
    </sheetNames>
    <sheetDataSet>
      <sheetData sheetId="0"/>
      <sheetData sheetId="1">
        <row r="19">
          <cell r="F19">
            <v>161</v>
          </cell>
          <cell r="G19">
            <v>1289</v>
          </cell>
          <cell r="H19">
            <v>68</v>
          </cell>
          <cell r="I19">
            <v>606</v>
          </cell>
          <cell r="K19">
            <v>3</v>
          </cell>
          <cell r="L19">
            <v>1094</v>
          </cell>
        </row>
        <row r="21">
          <cell r="F21">
            <v>3260</v>
          </cell>
        </row>
        <row r="22">
          <cell r="F22">
            <v>186</v>
          </cell>
        </row>
        <row r="23">
          <cell r="F23">
            <v>3446</v>
          </cell>
        </row>
        <row r="24">
          <cell r="F24">
            <v>3995</v>
          </cell>
        </row>
        <row r="25">
          <cell r="F25">
            <v>19831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ECLARATION"/>
    </sheetNames>
    <sheetDataSet>
      <sheetData sheetId="0">
        <row r="14">
          <cell r="F14">
            <v>119</v>
          </cell>
          <cell r="G14">
            <v>545</v>
          </cell>
          <cell r="H14">
            <v>47</v>
          </cell>
          <cell r="I14">
            <v>724</v>
          </cell>
        </row>
      </sheetData>
      <sheetData sheetId="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ECLARATION"/>
    </sheetNames>
    <sheetDataSet>
      <sheetData sheetId="0">
        <row r="16">
          <cell r="F16">
            <v>1119</v>
          </cell>
          <cell r="G16">
            <v>335</v>
          </cell>
          <cell r="H16">
            <v>989</v>
          </cell>
        </row>
      </sheetData>
      <sheetData sheetId="1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ECLAppRATION"/>
    </sheetNames>
    <sheetDataSet>
      <sheetData sheetId="0">
        <row r="15">
          <cell r="F15">
            <v>52</v>
          </cell>
          <cell r="G15">
            <v>632</v>
          </cell>
          <cell r="H15">
            <v>106</v>
          </cell>
          <cell r="I15">
            <v>1178</v>
          </cell>
        </row>
      </sheetData>
      <sheetData sheetId="1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ABAJI CENTRAL"/>
      <sheetName val="SUMMARY"/>
      <sheetName val="% &amp; SCORE"/>
      <sheetName val="% TVC"/>
    </sheetNames>
    <sheetDataSet>
      <sheetData sheetId="0">
        <row r="8">
          <cell r="F8" t="str">
            <v>ACN</v>
          </cell>
          <cell r="G8" t="str">
            <v>ANPP</v>
          </cell>
          <cell r="I8" t="str">
            <v>PDP</v>
          </cell>
        </row>
        <row r="12">
          <cell r="F12">
            <v>839</v>
          </cell>
          <cell r="G12">
            <v>6</v>
          </cell>
          <cell r="I12">
            <v>470</v>
          </cell>
        </row>
        <row r="14">
          <cell r="G14">
            <v>1315</v>
          </cell>
        </row>
        <row r="15">
          <cell r="G15">
            <v>20</v>
          </cell>
        </row>
        <row r="16">
          <cell r="G16">
            <v>1335</v>
          </cell>
        </row>
        <row r="17">
          <cell r="G17">
            <v>1372</v>
          </cell>
        </row>
        <row r="18">
          <cell r="G18">
            <v>3087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ABAJI N_E"/>
      <sheetName val="SUMMARY"/>
      <sheetName val="% &amp; SCORE"/>
      <sheetName val="% TVC"/>
    </sheetNames>
    <sheetDataSet>
      <sheetData sheetId="0">
        <row r="8">
          <cell r="F8" t="str">
            <v>ACN</v>
          </cell>
          <cell r="G8" t="str">
            <v>ANPP</v>
          </cell>
          <cell r="I8" t="str">
            <v>PDP</v>
          </cell>
        </row>
        <row r="15">
          <cell r="F15">
            <v>2286</v>
          </cell>
          <cell r="G15">
            <v>13</v>
          </cell>
          <cell r="I15">
            <v>615</v>
          </cell>
        </row>
        <row r="19">
          <cell r="G19">
            <v>2967</v>
          </cell>
        </row>
        <row r="20">
          <cell r="G20">
            <v>3102</v>
          </cell>
        </row>
        <row r="21">
          <cell r="G21">
            <v>7538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ABAJI S_E"/>
      <sheetName val="SUMMARY"/>
      <sheetName val="% &amp; SCORE"/>
      <sheetName val="% TVC"/>
    </sheetNames>
    <sheetDataSet>
      <sheetData sheetId="0">
        <row r="8">
          <cell r="F8" t="str">
            <v>ACN</v>
          </cell>
          <cell r="G8" t="str">
            <v>ANPP</v>
          </cell>
          <cell r="I8" t="str">
            <v>PDP</v>
          </cell>
          <cell r="K8" t="str">
            <v>SDMP</v>
          </cell>
        </row>
        <row r="13">
          <cell r="F13">
            <v>930</v>
          </cell>
          <cell r="G13">
            <v>12</v>
          </cell>
          <cell r="I13">
            <v>664</v>
          </cell>
          <cell r="K13">
            <v>0</v>
          </cell>
        </row>
        <row r="15">
          <cell r="G15">
            <v>1606</v>
          </cell>
        </row>
        <row r="16">
          <cell r="G16">
            <v>61</v>
          </cell>
        </row>
        <row r="17">
          <cell r="G17">
            <v>1667</v>
          </cell>
        </row>
        <row r="18">
          <cell r="G18">
            <v>1746</v>
          </cell>
        </row>
        <row r="19">
          <cell r="G19">
            <v>4327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RIMBA EBAGI"/>
      <sheetName val="SUMMARY"/>
      <sheetName val="% &amp; SCORE"/>
      <sheetName val="% TVC"/>
    </sheetNames>
    <sheetDataSet>
      <sheetData sheetId="0">
        <row r="8">
          <cell r="F8" t="str">
            <v>ACN</v>
          </cell>
          <cell r="G8" t="str">
            <v>ANPP</v>
          </cell>
          <cell r="I8" t="str">
            <v>PDP</v>
          </cell>
        </row>
        <row r="15">
          <cell r="F15">
            <v>483</v>
          </cell>
          <cell r="G15">
            <v>10</v>
          </cell>
          <cell r="I15">
            <v>949</v>
          </cell>
        </row>
        <row r="17">
          <cell r="G17">
            <v>1442</v>
          </cell>
        </row>
        <row r="18">
          <cell r="G18">
            <v>20</v>
          </cell>
        </row>
        <row r="19">
          <cell r="G19">
            <v>1462</v>
          </cell>
        </row>
        <row r="20">
          <cell r="G20">
            <v>1557</v>
          </cell>
        </row>
        <row r="21">
          <cell r="G21">
            <v>4860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NUKU"/>
      <sheetName val="SUMMARY"/>
      <sheetName val="% &amp; SCORE"/>
      <sheetName val="% TVC"/>
    </sheetNames>
    <sheetDataSet>
      <sheetData sheetId="0">
        <row r="8">
          <cell r="F8" t="str">
            <v>ACN</v>
          </cell>
          <cell r="G8" t="str">
            <v>ANPP</v>
          </cell>
          <cell r="I8" t="str">
            <v>PDP</v>
          </cell>
          <cell r="J8" t="str">
            <v>PPA</v>
          </cell>
          <cell r="K8" t="str">
            <v>SDMP</v>
          </cell>
        </row>
        <row r="15">
          <cell r="F15">
            <v>1216</v>
          </cell>
          <cell r="G15">
            <v>13</v>
          </cell>
          <cell r="I15">
            <v>1342</v>
          </cell>
          <cell r="J15">
            <v>3</v>
          </cell>
          <cell r="K15">
            <v>1</v>
          </cell>
        </row>
        <row r="17">
          <cell r="G17">
            <v>2575</v>
          </cell>
        </row>
        <row r="18">
          <cell r="G18">
            <v>40</v>
          </cell>
        </row>
        <row r="19">
          <cell r="G19">
            <v>2615</v>
          </cell>
        </row>
        <row r="20">
          <cell r="G20">
            <v>2741</v>
          </cell>
        </row>
        <row r="21">
          <cell r="G21">
            <v>6054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ALU MAMAGI"/>
      <sheetName val="SUMMARY"/>
      <sheetName val="% &amp; SCORE"/>
      <sheetName val="% TVC"/>
    </sheetNames>
    <sheetDataSet>
      <sheetData sheetId="0">
        <row r="8">
          <cell r="F8" t="str">
            <v>ACN</v>
          </cell>
          <cell r="G8" t="str">
            <v>ANPP</v>
          </cell>
          <cell r="I8" t="str">
            <v>PDP</v>
          </cell>
        </row>
        <row r="13">
          <cell r="F13">
            <v>375</v>
          </cell>
          <cell r="G13">
            <v>2</v>
          </cell>
          <cell r="I13">
            <v>783</v>
          </cell>
        </row>
        <row r="15">
          <cell r="G15">
            <v>1160</v>
          </cell>
        </row>
        <row r="16">
          <cell r="G16">
            <v>7</v>
          </cell>
        </row>
        <row r="17">
          <cell r="G17">
            <v>1167</v>
          </cell>
        </row>
        <row r="18">
          <cell r="G18">
            <v>1185</v>
          </cell>
        </row>
        <row r="19">
          <cell r="G19">
            <v>2080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ARKI"/>
      <sheetName val="SUMMARY"/>
    </sheetNames>
    <sheetDataSet>
      <sheetData sheetId="0" refreshError="1">
        <row r="8">
          <cell r="H8" t="str">
            <v>ACN</v>
          </cell>
          <cell r="I8" t="str">
            <v>ANPP</v>
          </cell>
          <cell r="J8" t="str">
            <v>APGA</v>
          </cell>
          <cell r="K8" t="str">
            <v>CPC</v>
          </cell>
          <cell r="L8" t="str">
            <v>PDP</v>
          </cell>
        </row>
        <row r="40">
          <cell r="H40">
            <v>286</v>
          </cell>
          <cell r="I40">
            <v>150</v>
          </cell>
          <cell r="J40">
            <v>19</v>
          </cell>
          <cell r="K40">
            <v>262</v>
          </cell>
          <cell r="L40">
            <v>2000</v>
          </cell>
        </row>
        <row r="42">
          <cell r="G42">
            <v>2760</v>
          </cell>
        </row>
        <row r="43">
          <cell r="G43">
            <v>201</v>
          </cell>
        </row>
        <row r="44">
          <cell r="G44">
            <v>2961</v>
          </cell>
        </row>
        <row r="45">
          <cell r="G45">
            <v>3248</v>
          </cell>
        </row>
        <row r="46">
          <cell r="G46">
            <v>57197</v>
          </cell>
        </row>
      </sheetData>
      <sheetData sheetId="1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YABA"/>
      <sheetName val="SUMMARY"/>
      <sheetName val="% &amp; SCORE"/>
      <sheetName val="% TVC"/>
    </sheetNames>
    <sheetDataSet>
      <sheetData sheetId="0">
        <row r="8">
          <cell r="F8" t="str">
            <v>ACN</v>
          </cell>
          <cell r="G8" t="str">
            <v>ANPP</v>
          </cell>
          <cell r="I8" t="str">
            <v>PDP</v>
          </cell>
        </row>
        <row r="17">
          <cell r="F17">
            <v>613</v>
          </cell>
          <cell r="G17">
            <v>7</v>
          </cell>
          <cell r="I17">
            <v>878</v>
          </cell>
        </row>
        <row r="21">
          <cell r="G21">
            <v>1549</v>
          </cell>
        </row>
        <row r="22">
          <cell r="G22">
            <v>1579</v>
          </cell>
        </row>
        <row r="23">
          <cell r="G23">
            <v>3487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GURDI"/>
      <sheetName val="SUMMARY"/>
      <sheetName val="% &amp; SCORE"/>
      <sheetName val="% TVC"/>
    </sheetNames>
    <sheetDataSet>
      <sheetData sheetId="0">
        <row r="8">
          <cell r="F8" t="str">
            <v>ACN</v>
          </cell>
          <cell r="G8" t="str">
            <v>ANPP</v>
          </cell>
          <cell r="I8" t="str">
            <v>PDP</v>
          </cell>
        </row>
        <row r="18">
          <cell r="F18">
            <v>396</v>
          </cell>
          <cell r="G18">
            <v>4</v>
          </cell>
          <cell r="I18">
            <v>632</v>
          </cell>
        </row>
        <row r="20">
          <cell r="G20">
            <v>1032</v>
          </cell>
        </row>
        <row r="21">
          <cell r="G21">
            <v>16</v>
          </cell>
        </row>
        <row r="22">
          <cell r="G22">
            <v>1048</v>
          </cell>
        </row>
        <row r="23">
          <cell r="G23">
            <v>1098</v>
          </cell>
        </row>
        <row r="24">
          <cell r="G24">
            <v>3571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GAWU"/>
      <sheetName val="SUMMARY"/>
      <sheetName val="% &amp; SCORE"/>
      <sheetName val="% TVC"/>
    </sheetNames>
    <sheetDataSet>
      <sheetData sheetId="0">
        <row r="8">
          <cell r="F8" t="str">
            <v>ACN</v>
          </cell>
          <cell r="G8" t="str">
            <v>ANPP</v>
          </cell>
          <cell r="I8" t="str">
            <v>PDP</v>
          </cell>
        </row>
        <row r="15">
          <cell r="F15">
            <v>585</v>
          </cell>
          <cell r="G15">
            <v>24</v>
          </cell>
          <cell r="I15">
            <v>1458</v>
          </cell>
        </row>
        <row r="17">
          <cell r="G17">
            <v>2067</v>
          </cell>
        </row>
        <row r="18">
          <cell r="G18">
            <v>134</v>
          </cell>
        </row>
        <row r="19">
          <cell r="G19">
            <v>2201</v>
          </cell>
        </row>
        <row r="20">
          <cell r="G20">
            <v>2287</v>
          </cell>
        </row>
        <row r="21">
          <cell r="G21">
            <v>7055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ECLARATION"/>
      <sheetName val="SUMMARY WIT %"/>
    </sheetNames>
    <sheetDataSet>
      <sheetData sheetId="0">
        <row r="17">
          <cell r="F17">
            <v>24</v>
          </cell>
          <cell r="G17">
            <v>33</v>
          </cell>
          <cell r="H17">
            <v>1155</v>
          </cell>
          <cell r="I17">
            <v>9</v>
          </cell>
          <cell r="J17">
            <v>1180</v>
          </cell>
        </row>
        <row r="19">
          <cell r="F19">
            <v>1933</v>
          </cell>
        </row>
        <row r="20">
          <cell r="F20">
            <v>178</v>
          </cell>
        </row>
        <row r="21">
          <cell r="F21">
            <v>2583</v>
          </cell>
        </row>
        <row r="22">
          <cell r="F22">
            <v>2226</v>
          </cell>
        </row>
        <row r="23">
          <cell r="F23">
            <v>10139</v>
          </cell>
        </row>
      </sheetData>
      <sheetData sheetId="1" refreshError="1"/>
      <sheetData sheetId="2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ECLARATION"/>
    </sheetNames>
    <sheetDataSet>
      <sheetData sheetId="0">
        <row r="16">
          <cell r="F16">
            <v>136</v>
          </cell>
          <cell r="G16">
            <v>378</v>
          </cell>
          <cell r="H16">
            <v>623</v>
          </cell>
          <cell r="I16">
            <v>9</v>
          </cell>
          <cell r="J16">
            <v>949</v>
          </cell>
        </row>
        <row r="18">
          <cell r="F18">
            <v>2098</v>
          </cell>
        </row>
        <row r="19">
          <cell r="F19">
            <v>142</v>
          </cell>
        </row>
        <row r="20">
          <cell r="F20">
            <v>2240</v>
          </cell>
        </row>
        <row r="21">
          <cell r="F21">
            <v>2432</v>
          </cell>
        </row>
        <row r="22">
          <cell r="F22">
            <v>13487</v>
          </cell>
        </row>
      </sheetData>
      <sheetData sheetId="1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ECLARATION"/>
    </sheetNames>
    <sheetDataSet>
      <sheetData sheetId="0">
        <row r="14">
          <cell r="F14">
            <v>6</v>
          </cell>
          <cell r="G14">
            <v>12</v>
          </cell>
          <cell r="H14">
            <v>684</v>
          </cell>
          <cell r="I14">
            <v>798</v>
          </cell>
          <cell r="J14">
            <v>0</v>
          </cell>
          <cell r="K14">
            <v>0</v>
          </cell>
        </row>
        <row r="16">
          <cell r="F16">
            <v>1500</v>
          </cell>
        </row>
        <row r="17">
          <cell r="F17">
            <v>50</v>
          </cell>
        </row>
        <row r="18">
          <cell r="F18">
            <v>1550</v>
          </cell>
        </row>
        <row r="19">
          <cell r="F19">
            <v>1620</v>
          </cell>
        </row>
        <row r="20">
          <cell r="F20">
            <v>3625</v>
          </cell>
        </row>
      </sheetData>
      <sheetData sheetId="1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ECLARATION"/>
    </sheetNames>
    <sheetDataSet>
      <sheetData sheetId="0">
        <row r="17">
          <cell r="F17">
            <v>15</v>
          </cell>
          <cell r="G17">
            <v>98</v>
          </cell>
          <cell r="H17">
            <v>749</v>
          </cell>
          <cell r="I17">
            <v>1252</v>
          </cell>
          <cell r="J17">
            <v>3</v>
          </cell>
        </row>
        <row r="19">
          <cell r="F19">
            <v>2130</v>
          </cell>
        </row>
        <row r="20">
          <cell r="F20">
            <v>89</v>
          </cell>
        </row>
        <row r="21">
          <cell r="F21">
            <v>2219</v>
          </cell>
        </row>
        <row r="22">
          <cell r="F22">
            <v>2352</v>
          </cell>
        </row>
        <row r="23">
          <cell r="F23">
            <v>8102</v>
          </cell>
        </row>
      </sheetData>
      <sheetData sheetId="1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ECLARATION"/>
    </sheetNames>
    <sheetDataSet>
      <sheetData sheetId="0">
        <row r="18">
          <cell r="F18">
            <v>19</v>
          </cell>
          <cell r="G18">
            <v>61</v>
          </cell>
          <cell r="H18">
            <v>588</v>
          </cell>
          <cell r="I18">
            <v>1165</v>
          </cell>
          <cell r="J18">
            <v>1</v>
          </cell>
        </row>
        <row r="20">
          <cell r="F20">
            <v>1834</v>
          </cell>
        </row>
        <row r="21">
          <cell r="F21">
            <v>112</v>
          </cell>
        </row>
        <row r="22">
          <cell r="F22">
            <v>1946</v>
          </cell>
        </row>
        <row r="23">
          <cell r="F23">
            <v>2012</v>
          </cell>
        </row>
        <row r="24">
          <cell r="F24">
            <v>6008</v>
          </cell>
        </row>
      </sheetData>
      <sheetData sheetId="1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ECLARATION"/>
    </sheetNames>
    <sheetDataSet>
      <sheetData sheetId="0">
        <row r="15">
          <cell r="F15">
            <v>73</v>
          </cell>
          <cell r="G15">
            <v>723</v>
          </cell>
          <cell r="H15">
            <v>38</v>
          </cell>
          <cell r="I15">
            <v>1237</v>
          </cell>
          <cell r="J15">
            <v>3</v>
          </cell>
        </row>
        <row r="17">
          <cell r="F17">
            <v>2075</v>
          </cell>
        </row>
        <row r="18">
          <cell r="F18">
            <v>169</v>
          </cell>
        </row>
        <row r="19">
          <cell r="F19">
            <v>2244</v>
          </cell>
        </row>
        <row r="20">
          <cell r="F20">
            <v>2371</v>
          </cell>
        </row>
        <row r="21">
          <cell r="F21">
            <v>9627</v>
          </cell>
        </row>
      </sheetData>
      <sheetData sheetId="1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ECLARATION"/>
    </sheetNames>
    <sheetDataSet>
      <sheetData sheetId="0">
        <row r="23">
          <cell r="F23">
            <v>4</v>
          </cell>
          <cell r="G23">
            <v>101</v>
          </cell>
          <cell r="H23">
            <v>149</v>
          </cell>
          <cell r="J23">
            <v>702</v>
          </cell>
          <cell r="K23">
            <v>14</v>
          </cell>
          <cell r="L23">
            <v>846</v>
          </cell>
        </row>
        <row r="25">
          <cell r="F25">
            <v>1821</v>
          </cell>
        </row>
        <row r="26">
          <cell r="F26">
            <v>112</v>
          </cell>
        </row>
        <row r="27">
          <cell r="F27">
            <v>1939</v>
          </cell>
        </row>
        <row r="28">
          <cell r="F28">
            <v>2093</v>
          </cell>
        </row>
        <row r="29">
          <cell r="F29">
            <v>24375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JIWA"/>
      <sheetName val="SUMMARY"/>
    </sheetNames>
    <sheetDataSet>
      <sheetData sheetId="0" refreshError="1">
        <row r="8">
          <cell r="G8" t="str">
            <v>ACN</v>
          </cell>
          <cell r="H8" t="str">
            <v>ANPP</v>
          </cell>
          <cell r="I8" t="str">
            <v>APGA</v>
          </cell>
          <cell r="J8" t="str">
            <v>CPC</v>
          </cell>
          <cell r="L8" t="str">
            <v>PDP</v>
          </cell>
          <cell r="N8" t="str">
            <v>SDMP</v>
          </cell>
          <cell r="O8" t="str">
            <v>UPP</v>
          </cell>
        </row>
        <row r="29">
          <cell r="G29">
            <v>52</v>
          </cell>
          <cell r="H29">
            <v>689</v>
          </cell>
          <cell r="I29">
            <v>18</v>
          </cell>
          <cell r="J29">
            <v>1217</v>
          </cell>
          <cell r="L29">
            <v>1621</v>
          </cell>
          <cell r="N29">
            <v>4</v>
          </cell>
          <cell r="O29">
            <v>104</v>
          </cell>
        </row>
        <row r="31">
          <cell r="G31">
            <v>3705</v>
          </cell>
        </row>
        <row r="32">
          <cell r="G32">
            <v>376</v>
          </cell>
        </row>
        <row r="33">
          <cell r="G33">
            <v>4081</v>
          </cell>
        </row>
        <row r="34">
          <cell r="G34">
            <v>4490</v>
          </cell>
        </row>
        <row r="35">
          <cell r="G35">
            <v>31127</v>
          </cell>
        </row>
      </sheetData>
      <sheetData sheetId="1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ECLARATION"/>
    </sheetNames>
    <sheetDataSet>
      <sheetData sheetId="0">
        <row r="18">
          <cell r="F18">
            <v>44</v>
          </cell>
          <cell r="G18">
            <v>56</v>
          </cell>
          <cell r="H18">
            <v>698</v>
          </cell>
          <cell r="I18">
            <v>618</v>
          </cell>
        </row>
        <row r="20">
          <cell r="F20">
            <v>1416</v>
          </cell>
        </row>
        <row r="21">
          <cell r="F21">
            <v>143</v>
          </cell>
        </row>
        <row r="22">
          <cell r="F22">
            <v>1559</v>
          </cell>
        </row>
        <row r="23">
          <cell r="F23">
            <v>1714</v>
          </cell>
        </row>
        <row r="24">
          <cell r="F24">
            <v>12910</v>
          </cell>
        </row>
      </sheetData>
      <sheetData sheetId="1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ECLARATION"/>
    </sheetNames>
    <sheetDataSet>
      <sheetData sheetId="0">
        <row r="26">
          <cell r="F26">
            <v>70</v>
          </cell>
          <cell r="G26">
            <v>147</v>
          </cell>
          <cell r="H26">
            <v>1402</v>
          </cell>
          <cell r="I26">
            <v>860</v>
          </cell>
        </row>
        <row r="28">
          <cell r="F28">
            <v>2479</v>
          </cell>
        </row>
        <row r="29">
          <cell r="F29">
            <v>171</v>
          </cell>
        </row>
        <row r="30">
          <cell r="F30">
            <v>2650</v>
          </cell>
        </row>
        <row r="31">
          <cell r="F31">
            <v>3003</v>
          </cell>
        </row>
        <row r="32">
          <cell r="F32">
            <v>26062</v>
          </cell>
        </row>
      </sheetData>
      <sheetData sheetId="1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ECLARATION"/>
    </sheetNames>
    <sheetDataSet>
      <sheetData sheetId="0">
        <row r="25">
          <cell r="F25">
            <v>162</v>
          </cell>
          <cell r="G25">
            <v>250</v>
          </cell>
          <cell r="H25">
            <v>0</v>
          </cell>
          <cell r="I25">
            <v>811</v>
          </cell>
          <cell r="J25">
            <v>722</v>
          </cell>
          <cell r="K25">
            <v>10</v>
          </cell>
          <cell r="L25">
            <v>1</v>
          </cell>
        </row>
        <row r="27">
          <cell r="F27">
            <v>1646</v>
          </cell>
        </row>
        <row r="28">
          <cell r="F28">
            <v>96</v>
          </cell>
        </row>
        <row r="29">
          <cell r="F29">
            <v>2052</v>
          </cell>
        </row>
        <row r="30">
          <cell r="F30">
            <v>1855</v>
          </cell>
        </row>
        <row r="31">
          <cell r="F31">
            <v>19800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KARU"/>
      <sheetName val="SUMMARY"/>
    </sheetNames>
    <sheetDataSet>
      <sheetData sheetId="0" refreshError="1">
        <row r="8">
          <cell r="F8" t="str">
            <v>A</v>
          </cell>
          <cell r="G8" t="str">
            <v>ACN</v>
          </cell>
          <cell r="H8" t="str">
            <v>ANPP</v>
          </cell>
          <cell r="I8" t="str">
            <v>APGA</v>
          </cell>
          <cell r="J8" t="str">
            <v>CPC</v>
          </cell>
          <cell r="K8" t="str">
            <v>PDP</v>
          </cell>
          <cell r="M8" t="str">
            <v>SDMP</v>
          </cell>
        </row>
        <row r="28">
          <cell r="F28">
            <v>4</v>
          </cell>
          <cell r="G28">
            <v>372</v>
          </cell>
          <cell r="H28">
            <v>128</v>
          </cell>
          <cell r="I28">
            <v>112</v>
          </cell>
          <cell r="J28">
            <v>237</v>
          </cell>
          <cell r="K28">
            <v>1318</v>
          </cell>
          <cell r="M28">
            <v>4</v>
          </cell>
        </row>
        <row r="30">
          <cell r="G30">
            <v>2175</v>
          </cell>
        </row>
        <row r="31">
          <cell r="G31">
            <v>136</v>
          </cell>
        </row>
        <row r="32">
          <cell r="G32">
            <v>2311</v>
          </cell>
        </row>
        <row r="33">
          <cell r="G33">
            <v>2592</v>
          </cell>
        </row>
        <row r="34">
          <cell r="G34">
            <v>37636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GUI"/>
      <sheetName val="SUMMARY"/>
    </sheetNames>
    <sheetDataSet>
      <sheetData sheetId="0" refreshError="1">
        <row r="8">
          <cell r="G8" t="str">
            <v>ACN</v>
          </cell>
          <cell r="H8" t="str">
            <v>ANPP</v>
          </cell>
          <cell r="I8" t="str">
            <v>CPC</v>
          </cell>
          <cell r="K8" t="str">
            <v>PDP</v>
          </cell>
          <cell r="M8" t="str">
            <v>SDMP</v>
          </cell>
          <cell r="N8" t="str">
            <v>UPP</v>
          </cell>
        </row>
        <row r="20">
          <cell r="G20">
            <v>64</v>
          </cell>
          <cell r="H20">
            <v>80</v>
          </cell>
          <cell r="I20">
            <v>566</v>
          </cell>
          <cell r="K20">
            <v>1489</v>
          </cell>
          <cell r="M20">
            <v>8</v>
          </cell>
          <cell r="N20">
            <v>10</v>
          </cell>
        </row>
        <row r="22">
          <cell r="G22">
            <v>2217</v>
          </cell>
        </row>
        <row r="23">
          <cell r="G23">
            <v>179</v>
          </cell>
        </row>
        <row r="24">
          <cell r="G24">
            <v>2396</v>
          </cell>
        </row>
        <row r="25">
          <cell r="G25">
            <v>2673</v>
          </cell>
        </row>
        <row r="26">
          <cell r="G26">
            <v>21336</v>
          </cell>
        </row>
      </sheetData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GWAGWA"/>
      <sheetName val="SUMMARY"/>
    </sheetNames>
    <sheetDataSet>
      <sheetData sheetId="0" refreshError="1">
        <row r="8">
          <cell r="F8" t="str">
            <v>AA</v>
          </cell>
          <cell r="G8" t="str">
            <v>ACN</v>
          </cell>
          <cell r="H8" t="str">
            <v>ANPP</v>
          </cell>
          <cell r="I8" t="str">
            <v>APGA</v>
          </cell>
          <cell r="J8" t="str">
            <v>CPC</v>
          </cell>
          <cell r="L8" t="str">
            <v>PDP</v>
          </cell>
          <cell r="M8" t="str">
            <v>PPA</v>
          </cell>
          <cell r="N8" t="str">
            <v>UPP</v>
          </cell>
        </row>
        <row r="29">
          <cell r="F29">
            <v>6</v>
          </cell>
          <cell r="G29">
            <v>100</v>
          </cell>
          <cell r="H29">
            <v>369</v>
          </cell>
          <cell r="I29">
            <v>95</v>
          </cell>
          <cell r="J29">
            <v>879</v>
          </cell>
          <cell r="L29">
            <v>1060</v>
          </cell>
          <cell r="M29">
            <v>2</v>
          </cell>
          <cell r="N29">
            <v>49</v>
          </cell>
        </row>
        <row r="31">
          <cell r="G31">
            <v>2573</v>
          </cell>
        </row>
        <row r="32">
          <cell r="G32">
            <v>261</v>
          </cell>
        </row>
        <row r="33">
          <cell r="G33">
            <v>2834</v>
          </cell>
        </row>
        <row r="34">
          <cell r="G34">
            <v>3203</v>
          </cell>
        </row>
        <row r="35">
          <cell r="G35">
            <v>31067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GWARINPA"/>
      <sheetName val="SUMMARY"/>
    </sheetNames>
    <sheetDataSet>
      <sheetData sheetId="0" refreshError="1">
        <row r="8">
          <cell r="G8" t="str">
            <v>AA</v>
          </cell>
          <cell r="H8" t="str">
            <v>ACN</v>
          </cell>
          <cell r="I8" t="str">
            <v>ANPP</v>
          </cell>
          <cell r="J8" t="str">
            <v>APGA</v>
          </cell>
          <cell r="K8" t="str">
            <v>CPC</v>
          </cell>
          <cell r="M8" t="str">
            <v>PDP</v>
          </cell>
          <cell r="N8" t="str">
            <v>PPA</v>
          </cell>
          <cell r="P8" t="str">
            <v>UPP</v>
          </cell>
        </row>
        <row r="42">
          <cell r="G42">
            <v>6</v>
          </cell>
          <cell r="H42">
            <v>695</v>
          </cell>
          <cell r="I42">
            <v>163</v>
          </cell>
          <cell r="J42">
            <v>22</v>
          </cell>
          <cell r="K42">
            <v>467</v>
          </cell>
          <cell r="M42">
            <v>1156</v>
          </cell>
          <cell r="N42">
            <v>5</v>
          </cell>
          <cell r="P42">
            <v>193</v>
          </cell>
        </row>
        <row r="44">
          <cell r="G44">
            <v>2707</v>
          </cell>
        </row>
        <row r="45">
          <cell r="G45">
            <v>202</v>
          </cell>
        </row>
        <row r="46">
          <cell r="G46">
            <v>2909</v>
          </cell>
        </row>
        <row r="47">
          <cell r="G47">
            <v>3199</v>
          </cell>
        </row>
        <row r="48">
          <cell r="G48">
            <v>60510</v>
          </cell>
        </row>
      </sheetData>
      <sheetData sheetId="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KABUSA"/>
      <sheetName val="SUMMARY"/>
    </sheetNames>
    <sheetDataSet>
      <sheetData sheetId="0" refreshError="1">
        <row r="8">
          <cell r="F8" t="str">
            <v>AA</v>
          </cell>
          <cell r="G8" t="str">
            <v>ACN</v>
          </cell>
          <cell r="H8" t="str">
            <v>ANPP</v>
          </cell>
          <cell r="I8" t="str">
            <v>APGA</v>
          </cell>
          <cell r="J8" t="str">
            <v>CPC</v>
          </cell>
          <cell r="K8" t="str">
            <v>CPP</v>
          </cell>
          <cell r="L8" t="str">
            <v>LP</v>
          </cell>
          <cell r="M8" t="str">
            <v>NCP</v>
          </cell>
          <cell r="N8" t="str">
            <v>PDP</v>
          </cell>
          <cell r="O8" t="str">
            <v>PPA</v>
          </cell>
          <cell r="P8" t="str">
            <v>UPP</v>
          </cell>
        </row>
        <row r="32">
          <cell r="F32">
            <v>2</v>
          </cell>
          <cell r="G32">
            <v>88</v>
          </cell>
          <cell r="H32">
            <v>39</v>
          </cell>
          <cell r="I32">
            <v>17</v>
          </cell>
          <cell r="J32">
            <v>337</v>
          </cell>
          <cell r="K32">
            <v>2</v>
          </cell>
          <cell r="L32">
            <v>32</v>
          </cell>
          <cell r="M32">
            <v>11</v>
          </cell>
          <cell r="N32">
            <v>1705</v>
          </cell>
          <cell r="O32">
            <v>2</v>
          </cell>
          <cell r="P32">
            <v>67</v>
          </cell>
        </row>
        <row r="34">
          <cell r="G34">
            <v>2302</v>
          </cell>
        </row>
        <row r="35">
          <cell r="G35">
            <v>188</v>
          </cell>
        </row>
        <row r="36">
          <cell r="G36">
            <v>2490</v>
          </cell>
        </row>
        <row r="37">
          <cell r="G37">
            <v>2754</v>
          </cell>
        </row>
        <row r="38">
          <cell r="G38">
            <v>38819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0:G155"/>
  <sheetViews>
    <sheetView view="pageBreakPreview" topLeftCell="A19" zoomScaleNormal="100" zoomScaleSheetLayoutView="100" workbookViewId="0">
      <selection activeCell="E8" sqref="E8"/>
    </sheetView>
  </sheetViews>
  <sheetFormatPr defaultRowHeight="15.75"/>
  <cols>
    <col min="1" max="1" width="9.140625" style="33"/>
    <col min="2" max="2" width="48.7109375" style="33" customWidth="1"/>
    <col min="3" max="3" width="13.7109375" style="33" customWidth="1"/>
    <col min="4" max="4" width="15.7109375" style="33" customWidth="1"/>
    <col min="5" max="5" width="14.85546875" style="33" customWidth="1"/>
    <col min="6" max="6" width="11.28515625" style="120" customWidth="1"/>
    <col min="7" max="7" width="20.42578125" style="224" customWidth="1"/>
    <col min="8" max="16384" width="9.140625" style="33"/>
  </cols>
  <sheetData>
    <row r="10" spans="1:7" ht="38.25" customHeight="1">
      <c r="A10" s="236" t="s">
        <v>436</v>
      </c>
      <c r="B10" s="236"/>
      <c r="C10" s="236"/>
      <c r="D10" s="236"/>
      <c r="E10" s="236"/>
      <c r="F10" s="236"/>
      <c r="G10" s="236"/>
    </row>
    <row r="11" spans="1:7" ht="34.5" customHeight="1">
      <c r="A11" s="236" t="s">
        <v>437</v>
      </c>
      <c r="B11" s="236"/>
      <c r="C11" s="236"/>
      <c r="D11" s="236"/>
      <c r="E11" s="236"/>
      <c r="F11" s="236"/>
      <c r="G11" s="236"/>
    </row>
    <row r="12" spans="1:7" ht="36" customHeight="1">
      <c r="A12" s="236" t="s">
        <v>438</v>
      </c>
      <c r="B12" s="236"/>
      <c r="C12" s="236"/>
      <c r="D12" s="236"/>
      <c r="E12" s="236"/>
      <c r="F12" s="236"/>
      <c r="G12" s="236"/>
    </row>
    <row r="13" spans="1:7" ht="40.5" customHeight="1">
      <c r="A13" s="239" t="s">
        <v>439</v>
      </c>
      <c r="B13" s="239"/>
      <c r="C13" s="239"/>
      <c r="D13" s="239"/>
      <c r="E13" s="239"/>
      <c r="F13" s="239"/>
      <c r="G13" s="239"/>
    </row>
    <row r="14" spans="1:7" ht="25.5" customHeight="1">
      <c r="A14" s="237" t="s">
        <v>440</v>
      </c>
      <c r="B14" s="237"/>
      <c r="C14" s="237"/>
      <c r="D14" s="237"/>
      <c r="E14" s="237"/>
      <c r="F14" s="237"/>
      <c r="G14" s="237"/>
    </row>
    <row r="15" spans="1:7">
      <c r="A15" s="138"/>
      <c r="B15" s="138"/>
      <c r="C15" s="138"/>
      <c r="D15" s="138"/>
      <c r="E15" s="138"/>
      <c r="F15" s="138"/>
      <c r="G15" s="208"/>
    </row>
    <row r="16" spans="1:7">
      <c r="A16" s="138"/>
      <c r="B16" s="138"/>
      <c r="C16" s="138"/>
      <c r="D16" s="138"/>
      <c r="E16" s="138"/>
      <c r="F16" s="138"/>
      <c r="G16" s="208"/>
    </row>
    <row r="17" spans="1:7">
      <c r="A17" s="138"/>
      <c r="B17" s="138"/>
      <c r="C17" s="138"/>
      <c r="D17" s="138"/>
      <c r="E17" s="138"/>
      <c r="F17" s="138"/>
      <c r="G17" s="208"/>
    </row>
    <row r="18" spans="1:7">
      <c r="A18" s="138"/>
      <c r="B18" s="138"/>
      <c r="C18" s="138"/>
      <c r="D18" s="138"/>
      <c r="E18" s="138"/>
      <c r="F18" s="138"/>
      <c r="G18" s="208"/>
    </row>
    <row r="19" spans="1:7">
      <c r="A19" s="138"/>
      <c r="B19" s="138"/>
      <c r="C19" s="138"/>
      <c r="D19" s="138"/>
      <c r="E19" s="138"/>
      <c r="F19" s="138"/>
      <c r="G19" s="208"/>
    </row>
    <row r="20" spans="1:7">
      <c r="A20" s="138"/>
      <c r="B20" s="138"/>
      <c r="C20" s="138"/>
      <c r="D20" s="138"/>
      <c r="E20" s="138"/>
      <c r="F20" s="138"/>
      <c r="G20" s="208"/>
    </row>
    <row r="21" spans="1:7">
      <c r="A21" s="138"/>
      <c r="B21" s="138"/>
      <c r="C21" s="138"/>
      <c r="D21" s="138"/>
      <c r="E21" s="138"/>
      <c r="F21" s="138"/>
      <c r="G21" s="208"/>
    </row>
    <row r="22" spans="1:7">
      <c r="A22" s="138"/>
      <c r="B22" s="138"/>
      <c r="C22" s="138"/>
      <c r="D22" s="138"/>
      <c r="E22" s="138"/>
      <c r="F22" s="138"/>
      <c r="G22" s="208"/>
    </row>
    <row r="23" spans="1:7">
      <c r="A23" s="138"/>
      <c r="B23" s="138"/>
      <c r="C23" s="138"/>
      <c r="D23" s="138"/>
      <c r="E23" s="138"/>
      <c r="F23" s="139"/>
      <c r="G23" s="208"/>
    </row>
    <row r="25" spans="1:7">
      <c r="A25" s="238" t="s">
        <v>484</v>
      </c>
      <c r="B25" s="238"/>
      <c r="C25" s="1"/>
      <c r="D25" s="1"/>
      <c r="E25" s="1"/>
      <c r="F25" s="170" t="s">
        <v>15</v>
      </c>
      <c r="G25" s="219" t="s">
        <v>16</v>
      </c>
    </row>
    <row r="26" spans="1:7" ht="31.5">
      <c r="A26" s="171" t="s">
        <v>8</v>
      </c>
      <c r="B26" s="171" t="s">
        <v>17</v>
      </c>
      <c r="C26" s="171" t="s">
        <v>1</v>
      </c>
      <c r="D26" s="171" t="s">
        <v>2</v>
      </c>
      <c r="E26" s="172" t="s">
        <v>18</v>
      </c>
      <c r="F26" s="173" t="s">
        <v>19</v>
      </c>
      <c r="G26" s="220" t="s">
        <v>4</v>
      </c>
    </row>
    <row r="27" spans="1:7">
      <c r="A27" s="171">
        <v>1</v>
      </c>
      <c r="B27" s="110" t="s">
        <v>485</v>
      </c>
      <c r="C27" s="6" t="s">
        <v>0</v>
      </c>
      <c r="D27" s="6" t="s">
        <v>486</v>
      </c>
      <c r="E27" s="7">
        <v>8101</v>
      </c>
      <c r="F27" s="166">
        <f t="shared" ref="F27:F32" si="0">IFERROR(E27/$E$35%,0)</f>
        <v>47.271984594736537</v>
      </c>
      <c r="G27" s="221"/>
    </row>
    <row r="28" spans="1:7">
      <c r="A28" s="171">
        <v>2</v>
      </c>
      <c r="B28" s="110" t="s">
        <v>487</v>
      </c>
      <c r="C28" s="6" t="s">
        <v>0</v>
      </c>
      <c r="D28" s="6" t="s">
        <v>149</v>
      </c>
      <c r="E28" s="7">
        <v>67</v>
      </c>
      <c r="F28" s="166">
        <f t="shared" si="0"/>
        <v>0.39096691369551262</v>
      </c>
      <c r="G28" s="221"/>
    </row>
    <row r="29" spans="1:7">
      <c r="A29" s="171">
        <v>3</v>
      </c>
      <c r="B29" s="110" t="s">
        <v>488</v>
      </c>
      <c r="C29" s="6" t="s">
        <v>0</v>
      </c>
      <c r="D29" s="6" t="s">
        <v>12</v>
      </c>
      <c r="E29" s="7">
        <v>15</v>
      </c>
      <c r="F29" s="166">
        <f t="shared" si="0"/>
        <v>8.7529906051234174E-2</v>
      </c>
      <c r="G29" s="221"/>
    </row>
    <row r="30" spans="1:7">
      <c r="A30" s="171">
        <v>4</v>
      </c>
      <c r="B30" s="110" t="s">
        <v>489</v>
      </c>
      <c r="C30" s="6" t="s">
        <v>0</v>
      </c>
      <c r="D30" s="6" t="s">
        <v>153</v>
      </c>
      <c r="E30" s="7">
        <v>8933</v>
      </c>
      <c r="F30" s="166">
        <f t="shared" si="0"/>
        <v>52.12697671704499</v>
      </c>
      <c r="G30" s="221" t="s">
        <v>5</v>
      </c>
    </row>
    <row r="31" spans="1:7">
      <c r="A31" s="171">
        <v>5</v>
      </c>
      <c r="B31" s="110" t="s">
        <v>490</v>
      </c>
      <c r="C31" s="6" t="s">
        <v>0</v>
      </c>
      <c r="D31" s="6" t="s">
        <v>272</v>
      </c>
      <c r="E31" s="7">
        <v>15</v>
      </c>
      <c r="F31" s="166">
        <f t="shared" si="0"/>
        <v>8.7529906051234174E-2</v>
      </c>
      <c r="G31" s="221"/>
    </row>
    <row r="32" spans="1:7">
      <c r="A32" s="171">
        <v>7</v>
      </c>
      <c r="B32" s="110" t="s">
        <v>491</v>
      </c>
      <c r="C32" s="6" t="s">
        <v>0</v>
      </c>
      <c r="D32" s="6" t="s">
        <v>155</v>
      </c>
      <c r="E32" s="7">
        <v>6</v>
      </c>
      <c r="F32" s="166">
        <f t="shared" si="0"/>
        <v>3.5011962420493668E-2</v>
      </c>
      <c r="G32" s="221"/>
    </row>
    <row r="33" spans="1:7">
      <c r="A33" s="109"/>
      <c r="B33" s="104"/>
      <c r="C33" s="105"/>
      <c r="D33" s="105"/>
      <c r="E33" s="106"/>
      <c r="F33" s="174"/>
      <c r="G33" s="222"/>
    </row>
    <row r="34" spans="1:7">
      <c r="A34" s="109"/>
      <c r="B34" s="104"/>
      <c r="C34" s="105"/>
      <c r="D34" s="105"/>
      <c r="E34" s="106"/>
      <c r="F34" s="174"/>
      <c r="G34" s="222"/>
    </row>
    <row r="35" spans="1:7">
      <c r="A35" s="11" t="s">
        <v>29</v>
      </c>
      <c r="B35" s="234" t="s">
        <v>30</v>
      </c>
      <c r="C35" s="234"/>
      <c r="D35" s="234"/>
      <c r="E35" s="175">
        <f>SUM(E27:E34)</f>
        <v>17137</v>
      </c>
      <c r="F35" s="176"/>
      <c r="G35" s="223"/>
    </row>
    <row r="36" spans="1:7">
      <c r="A36" s="11" t="s">
        <v>31</v>
      </c>
      <c r="B36" s="234" t="s">
        <v>32</v>
      </c>
      <c r="C36" s="234"/>
      <c r="D36" s="234"/>
      <c r="E36" s="175">
        <v>383</v>
      </c>
      <c r="F36" s="176"/>
      <c r="G36" s="223"/>
    </row>
    <row r="37" spans="1:7">
      <c r="A37" s="11" t="s">
        <v>33</v>
      </c>
      <c r="B37" s="234" t="s">
        <v>34</v>
      </c>
      <c r="C37" s="234"/>
      <c r="D37" s="234"/>
      <c r="E37" s="175">
        <f>SUM(E35:E36)</f>
        <v>17520</v>
      </c>
      <c r="F37" s="176"/>
      <c r="G37" s="223"/>
    </row>
    <row r="38" spans="1:7">
      <c r="A38" s="11" t="s">
        <v>35</v>
      </c>
      <c r="B38" s="234" t="s">
        <v>36</v>
      </c>
      <c r="C38" s="234"/>
      <c r="D38" s="234"/>
      <c r="E38" s="175">
        <v>18220</v>
      </c>
      <c r="F38" s="176"/>
      <c r="G38" s="223"/>
    </row>
    <row r="39" spans="1:7">
      <c r="A39" s="11" t="s">
        <v>37</v>
      </c>
      <c r="B39" s="234" t="s">
        <v>38</v>
      </c>
      <c r="C39" s="234"/>
      <c r="D39" s="234"/>
      <c r="E39" s="175">
        <v>46433</v>
      </c>
      <c r="F39" s="176"/>
      <c r="G39" s="223"/>
    </row>
    <row r="40" spans="1:7">
      <c r="A40" s="104"/>
      <c r="B40" s="109"/>
      <c r="C40" s="107"/>
      <c r="D40" s="107"/>
      <c r="E40" s="109"/>
      <c r="F40" s="176"/>
      <c r="G40" s="223"/>
    </row>
    <row r="41" spans="1:7">
      <c r="A41" s="11" t="s">
        <v>37</v>
      </c>
      <c r="B41" s="234" t="s">
        <v>39</v>
      </c>
      <c r="C41" s="234"/>
      <c r="D41" s="234"/>
      <c r="E41" s="13">
        <f>E37/E39</f>
        <v>0.37731785583528954</v>
      </c>
      <c r="F41" s="176"/>
      <c r="G41" s="223"/>
    </row>
    <row r="42" spans="1:7">
      <c r="A42" s="1"/>
      <c r="B42" s="226"/>
      <c r="C42" s="226"/>
      <c r="D42" s="226"/>
      <c r="E42" s="227"/>
      <c r="F42" s="176"/>
      <c r="G42" s="223"/>
    </row>
    <row r="47" spans="1:7" s="164" customFormat="1">
      <c r="A47" s="38" t="s">
        <v>451</v>
      </c>
      <c r="B47" s="38"/>
      <c r="C47" s="39"/>
      <c r="D47" s="39"/>
      <c r="E47" s="39"/>
      <c r="F47" s="116" t="s">
        <v>452</v>
      </c>
      <c r="G47" s="225" t="s">
        <v>41</v>
      </c>
    </row>
    <row r="48" spans="1:7" s="165" customFormat="1" ht="33.75" customHeight="1">
      <c r="A48" s="41" t="s">
        <v>8</v>
      </c>
      <c r="B48" s="41" t="s">
        <v>17</v>
      </c>
      <c r="C48" s="41" t="s">
        <v>1</v>
      </c>
      <c r="D48" s="41" t="s">
        <v>2</v>
      </c>
      <c r="E48" s="25" t="s">
        <v>18</v>
      </c>
      <c r="F48" s="144" t="s">
        <v>19</v>
      </c>
      <c r="G48" s="216" t="s">
        <v>4</v>
      </c>
    </row>
    <row r="49" spans="1:7" s="49" customFormat="1" ht="20.25" customHeight="1">
      <c r="A49" s="42">
        <v>1</v>
      </c>
      <c r="B49" s="42" t="s">
        <v>453</v>
      </c>
      <c r="C49" s="43" t="s">
        <v>0</v>
      </c>
      <c r="D49" s="43" t="s">
        <v>11</v>
      </c>
      <c r="E49" s="44">
        <v>17</v>
      </c>
      <c r="F49" s="166">
        <f>IFERROR(E49/$D$59%,0)</f>
        <v>8.5763293310463118E-2</v>
      </c>
      <c r="G49" s="215"/>
    </row>
    <row r="50" spans="1:7" s="49" customFormat="1" ht="20.25" customHeight="1">
      <c r="A50" s="42">
        <v>2</v>
      </c>
      <c r="B50" s="42" t="s">
        <v>454</v>
      </c>
      <c r="C50" s="43" t="s">
        <v>0</v>
      </c>
      <c r="D50" s="43" t="s">
        <v>147</v>
      </c>
      <c r="E50" s="44">
        <v>643</v>
      </c>
      <c r="F50" s="166">
        <f t="shared" ref="F50:F57" si="1">IFERROR(E50/$D$59%,0)</f>
        <v>3.243870446978105</v>
      </c>
      <c r="G50" s="215"/>
    </row>
    <row r="51" spans="1:7" s="49" customFormat="1" ht="19.5" customHeight="1">
      <c r="A51" s="42">
        <v>3</v>
      </c>
      <c r="B51" s="42" t="s">
        <v>455</v>
      </c>
      <c r="C51" s="43" t="s">
        <v>0</v>
      </c>
      <c r="D51" s="43" t="s">
        <v>149</v>
      </c>
      <c r="E51" s="44">
        <v>1086</v>
      </c>
      <c r="F51" s="166">
        <f t="shared" si="1"/>
        <v>5.4787609726566444</v>
      </c>
      <c r="G51" s="215"/>
    </row>
    <row r="52" spans="1:7" s="49" customFormat="1" ht="19.5" customHeight="1">
      <c r="A52" s="42">
        <v>4</v>
      </c>
      <c r="B52" s="42" t="s">
        <v>456</v>
      </c>
      <c r="C52" s="43" t="s">
        <v>0</v>
      </c>
      <c r="D52" s="43" t="s">
        <v>151</v>
      </c>
      <c r="E52" s="44">
        <v>8051</v>
      </c>
      <c r="F52" s="166">
        <f t="shared" si="1"/>
        <v>40.616486731914037</v>
      </c>
      <c r="G52" s="215"/>
    </row>
    <row r="53" spans="1:7" s="49" customFormat="1" ht="19.5" customHeight="1">
      <c r="A53" s="42">
        <v>5</v>
      </c>
      <c r="B53" s="42" t="s">
        <v>457</v>
      </c>
      <c r="C53" s="43" t="s">
        <v>0</v>
      </c>
      <c r="D53" s="43" t="s">
        <v>12</v>
      </c>
      <c r="E53" s="44">
        <v>92</v>
      </c>
      <c r="F53" s="166">
        <f t="shared" si="1"/>
        <v>0.46413076379780044</v>
      </c>
      <c r="G53" s="215"/>
    </row>
    <row r="54" spans="1:7" s="49" customFormat="1" ht="19.5" customHeight="1">
      <c r="A54" s="42">
        <v>6</v>
      </c>
      <c r="B54" s="42" t="s">
        <v>458</v>
      </c>
      <c r="C54" s="43" t="s">
        <v>0</v>
      </c>
      <c r="D54" s="43" t="s">
        <v>191</v>
      </c>
      <c r="E54" s="44">
        <v>0</v>
      </c>
      <c r="F54" s="166">
        <f t="shared" si="1"/>
        <v>0</v>
      </c>
      <c r="G54" s="215"/>
    </row>
    <row r="55" spans="1:7" s="49" customFormat="1" ht="19.5" customHeight="1">
      <c r="A55" s="42">
        <v>7</v>
      </c>
      <c r="B55" s="42" t="s">
        <v>459</v>
      </c>
      <c r="C55" s="43" t="s">
        <v>0</v>
      </c>
      <c r="D55" s="43" t="s">
        <v>153</v>
      </c>
      <c r="E55" s="44">
        <v>9881</v>
      </c>
      <c r="F55" s="166">
        <f t="shared" si="1"/>
        <v>49.848653011805062</v>
      </c>
      <c r="G55" s="216" t="s">
        <v>5</v>
      </c>
    </row>
    <row r="56" spans="1:7" s="49" customFormat="1" ht="19.5" customHeight="1">
      <c r="A56" s="42">
        <v>8</v>
      </c>
      <c r="B56" s="42" t="s">
        <v>460</v>
      </c>
      <c r="C56" s="43" t="s">
        <v>10</v>
      </c>
      <c r="D56" s="43" t="s">
        <v>272</v>
      </c>
      <c r="E56" s="44">
        <v>33</v>
      </c>
      <c r="F56" s="166">
        <f t="shared" si="1"/>
        <v>0.16648168701442842</v>
      </c>
      <c r="G56" s="215"/>
    </row>
    <row r="57" spans="1:7" s="49" customFormat="1" ht="19.5" customHeight="1">
      <c r="A57" s="42">
        <v>9</v>
      </c>
      <c r="B57" s="42" t="s">
        <v>461</v>
      </c>
      <c r="C57" s="43" t="s">
        <v>0</v>
      </c>
      <c r="D57" s="43" t="s">
        <v>155</v>
      </c>
      <c r="E57" s="44">
        <v>19</v>
      </c>
      <c r="F57" s="166">
        <f t="shared" si="1"/>
        <v>9.5853092523458777E-2</v>
      </c>
      <c r="G57" s="215"/>
    </row>
    <row r="58" spans="1:7" s="49" customFormat="1" ht="19.5" customHeight="1">
      <c r="A58" s="45"/>
      <c r="B58" s="45"/>
      <c r="C58" s="46"/>
      <c r="D58" s="47"/>
      <c r="E58" s="48"/>
      <c r="F58" s="167"/>
      <c r="G58" s="217"/>
    </row>
    <row r="59" spans="1:7" s="49" customFormat="1" ht="20.100000000000001" customHeight="1">
      <c r="A59" s="53" t="s">
        <v>29</v>
      </c>
      <c r="B59" s="235" t="s">
        <v>30</v>
      </c>
      <c r="C59" s="235"/>
      <c r="D59" s="54">
        <v>19822</v>
      </c>
      <c r="E59" s="168"/>
      <c r="F59" s="76"/>
      <c r="G59" s="217"/>
    </row>
    <row r="60" spans="1:7" s="49" customFormat="1" ht="20.100000000000001" customHeight="1">
      <c r="A60" s="53" t="s">
        <v>31</v>
      </c>
      <c r="B60" s="235" t="s">
        <v>32</v>
      </c>
      <c r="C60" s="235"/>
      <c r="D60" s="54">
        <v>1254</v>
      </c>
      <c r="F60" s="76"/>
      <c r="G60" s="217"/>
    </row>
    <row r="61" spans="1:7" s="49" customFormat="1" ht="20.100000000000001" customHeight="1">
      <c r="A61" s="53" t="s">
        <v>33</v>
      </c>
      <c r="B61" s="235" t="s">
        <v>34</v>
      </c>
      <c r="C61" s="235"/>
      <c r="D61" s="54">
        <v>21076</v>
      </c>
      <c r="E61" s="168"/>
      <c r="F61" s="76"/>
      <c r="G61" s="217"/>
    </row>
    <row r="62" spans="1:7" s="49" customFormat="1" ht="20.100000000000001" customHeight="1">
      <c r="A62" s="53" t="s">
        <v>35</v>
      </c>
      <c r="B62" s="74" t="s">
        <v>36</v>
      </c>
      <c r="C62" s="74"/>
      <c r="D62" s="54">
        <v>22555</v>
      </c>
      <c r="E62" s="168"/>
      <c r="F62" s="76"/>
      <c r="G62" s="217"/>
    </row>
    <row r="63" spans="1:7" s="49" customFormat="1" ht="20.100000000000001" customHeight="1">
      <c r="A63" s="53" t="s">
        <v>37</v>
      </c>
      <c r="B63" s="235" t="s">
        <v>38</v>
      </c>
      <c r="C63" s="235"/>
      <c r="D63" s="54">
        <v>137887</v>
      </c>
      <c r="F63" s="76"/>
      <c r="G63" s="217"/>
    </row>
    <row r="64" spans="1:7" s="49" customFormat="1">
      <c r="C64" s="55"/>
      <c r="D64" s="55"/>
      <c r="F64" s="76"/>
      <c r="G64" s="217"/>
    </row>
    <row r="65" spans="1:7" s="49" customFormat="1">
      <c r="A65" s="53" t="s">
        <v>156</v>
      </c>
      <c r="B65" s="235" t="s">
        <v>39</v>
      </c>
      <c r="C65" s="235"/>
      <c r="D65" s="77">
        <f>D61/D63</f>
        <v>0.15284979729778733</v>
      </c>
      <c r="F65" s="76"/>
      <c r="G65" s="217"/>
    </row>
    <row r="69" spans="1:7" s="164" customFormat="1">
      <c r="A69" s="38" t="s">
        <v>462</v>
      </c>
      <c r="B69" s="38"/>
      <c r="C69" s="39"/>
      <c r="D69" s="39"/>
      <c r="E69" s="39"/>
      <c r="F69" s="116" t="s">
        <v>452</v>
      </c>
      <c r="G69" s="225" t="s">
        <v>88</v>
      </c>
    </row>
    <row r="70" spans="1:7" s="165" customFormat="1" ht="33.75" customHeight="1">
      <c r="A70" s="41" t="s">
        <v>8</v>
      </c>
      <c r="B70" s="41" t="s">
        <v>17</v>
      </c>
      <c r="C70" s="41" t="s">
        <v>1</v>
      </c>
      <c r="D70" s="41" t="s">
        <v>2</v>
      </c>
      <c r="E70" s="25" t="s">
        <v>18</v>
      </c>
      <c r="F70" s="144" t="s">
        <v>19</v>
      </c>
      <c r="G70" s="216" t="s">
        <v>4</v>
      </c>
    </row>
    <row r="71" spans="1:7" s="49" customFormat="1" ht="20.25" customHeight="1">
      <c r="A71" s="42">
        <v>1</v>
      </c>
      <c r="B71" s="42" t="s">
        <v>463</v>
      </c>
      <c r="C71" s="43" t="s">
        <v>463</v>
      </c>
      <c r="D71" s="43" t="s">
        <v>11</v>
      </c>
      <c r="E71" s="44">
        <f>[1]SUMMARY!$F$19</f>
        <v>0</v>
      </c>
      <c r="F71" s="166">
        <f>IFERROR(E71/$D$82%,0)</f>
        <v>0</v>
      </c>
      <c r="G71" s="215"/>
    </row>
    <row r="72" spans="1:7" s="49" customFormat="1" ht="20.25" customHeight="1">
      <c r="A72" s="42">
        <v>2</v>
      </c>
      <c r="B72" s="42" t="s">
        <v>464</v>
      </c>
      <c r="C72" s="43" t="s">
        <v>186</v>
      </c>
      <c r="D72" s="43" t="s">
        <v>147</v>
      </c>
      <c r="E72" s="44">
        <f>[1]SUMMARY!$G$19</f>
        <v>470</v>
      </c>
      <c r="F72" s="166">
        <f t="shared" ref="F72:F78" si="2">IFERROR(E72/$D$82%,0)</f>
        <v>1.8124325158105816</v>
      </c>
      <c r="G72" s="215"/>
    </row>
    <row r="73" spans="1:7" s="49" customFormat="1" ht="19.5" customHeight="1">
      <c r="A73" s="42">
        <v>3</v>
      </c>
      <c r="B73" s="42" t="s">
        <v>465</v>
      </c>
      <c r="C73" s="43" t="s">
        <v>186</v>
      </c>
      <c r="D73" s="43" t="s">
        <v>149</v>
      </c>
      <c r="E73" s="44">
        <f>[1]SUMMARY!$H$19</f>
        <v>11596</v>
      </c>
      <c r="F73" s="166">
        <f t="shared" si="2"/>
        <v>44.716952028381925</v>
      </c>
      <c r="G73" s="216" t="s">
        <v>5</v>
      </c>
    </row>
    <row r="74" spans="1:7" s="49" customFormat="1" ht="19.5" customHeight="1">
      <c r="A74" s="42">
        <v>4</v>
      </c>
      <c r="B74" s="42" t="s">
        <v>463</v>
      </c>
      <c r="C74" s="43" t="s">
        <v>463</v>
      </c>
      <c r="D74" s="43" t="s">
        <v>12</v>
      </c>
      <c r="E74" s="44">
        <f>[1]SUMMARY!$I$19</f>
        <v>0</v>
      </c>
      <c r="F74" s="166">
        <f t="shared" si="2"/>
        <v>0</v>
      </c>
      <c r="G74" s="215"/>
    </row>
    <row r="75" spans="1:7" s="49" customFormat="1" ht="19.5" customHeight="1">
      <c r="A75" s="42">
        <v>5</v>
      </c>
      <c r="B75" s="42" t="s">
        <v>466</v>
      </c>
      <c r="C75" s="43" t="s">
        <v>186</v>
      </c>
      <c r="D75" s="43" t="s">
        <v>151</v>
      </c>
      <c r="E75" s="44">
        <f>[1]SUMMARY!$J$19</f>
        <v>2284</v>
      </c>
      <c r="F75" s="166">
        <f t="shared" si="2"/>
        <v>8.8076507789603582</v>
      </c>
      <c r="G75" s="215"/>
    </row>
    <row r="76" spans="1:7" s="49" customFormat="1" ht="19.5" customHeight="1">
      <c r="A76" s="42">
        <v>6</v>
      </c>
      <c r="B76" s="42" t="s">
        <v>463</v>
      </c>
      <c r="C76" s="43" t="s">
        <v>463</v>
      </c>
      <c r="D76" s="43" t="s">
        <v>191</v>
      </c>
      <c r="E76" s="44">
        <f>[1]SUMMARY!$K$19</f>
        <v>0</v>
      </c>
      <c r="F76" s="166">
        <f t="shared" si="2"/>
        <v>0</v>
      </c>
      <c r="G76" s="215"/>
    </row>
    <row r="77" spans="1:7" s="49" customFormat="1" ht="19.5" customHeight="1">
      <c r="A77" s="42">
        <v>7</v>
      </c>
      <c r="B77" s="42" t="s">
        <v>467</v>
      </c>
      <c r="C77" s="43" t="s">
        <v>186</v>
      </c>
      <c r="D77" s="43" t="s">
        <v>153</v>
      </c>
      <c r="E77" s="44">
        <f>[1]SUMMARY!$L$19</f>
        <v>11502</v>
      </c>
      <c r="F77" s="166">
        <f t="shared" si="2"/>
        <v>44.354465525219808</v>
      </c>
      <c r="G77" s="215"/>
    </row>
    <row r="78" spans="1:7" s="49" customFormat="1" ht="19.5" customHeight="1">
      <c r="A78" s="42">
        <v>8</v>
      </c>
      <c r="B78" s="42" t="s">
        <v>468</v>
      </c>
      <c r="C78" s="43" t="s">
        <v>186</v>
      </c>
      <c r="D78" s="43" t="s">
        <v>155</v>
      </c>
      <c r="E78" s="44">
        <f>[1]SUMMARY!$M$19</f>
        <v>80</v>
      </c>
      <c r="F78" s="166">
        <f t="shared" si="2"/>
        <v>0.30849915162733305</v>
      </c>
      <c r="G78" s="215"/>
    </row>
    <row r="79" spans="1:7" s="49" customFormat="1" ht="19.5" customHeight="1">
      <c r="A79" s="45"/>
      <c r="B79" s="45"/>
      <c r="C79" s="46"/>
      <c r="D79" s="47"/>
      <c r="E79" s="48"/>
      <c r="F79" s="169"/>
      <c r="G79" s="78"/>
    </row>
    <row r="80" spans="1:7" s="49" customFormat="1">
      <c r="B80" s="50"/>
      <c r="C80" s="51"/>
      <c r="D80" s="51"/>
      <c r="E80" s="52"/>
      <c r="F80" s="75"/>
      <c r="G80" s="218"/>
    </row>
    <row r="81" spans="1:7" s="49" customFormat="1">
      <c r="B81" s="50"/>
      <c r="C81" s="51"/>
      <c r="D81" s="51"/>
      <c r="E81" s="52"/>
      <c r="F81" s="75"/>
      <c r="G81" s="218"/>
    </row>
    <row r="82" spans="1:7" s="49" customFormat="1" ht="20.100000000000001" customHeight="1">
      <c r="A82" s="53" t="s">
        <v>29</v>
      </c>
      <c r="B82" s="235" t="s">
        <v>30</v>
      </c>
      <c r="C82" s="235"/>
      <c r="D82" s="54">
        <f>[1]SUMMARY!$F$21</f>
        <v>25932</v>
      </c>
      <c r="E82" s="168"/>
      <c r="F82" s="76"/>
      <c r="G82" s="217"/>
    </row>
    <row r="83" spans="1:7" s="49" customFormat="1" ht="20.100000000000001" customHeight="1">
      <c r="A83" s="53" t="s">
        <v>31</v>
      </c>
      <c r="B83" s="235" t="s">
        <v>32</v>
      </c>
      <c r="C83" s="235"/>
      <c r="D83" s="54">
        <f>[1]SUMMARY!$F$22</f>
        <v>1615</v>
      </c>
      <c r="F83" s="76"/>
      <c r="G83" s="217"/>
    </row>
    <row r="84" spans="1:7" s="49" customFormat="1" ht="20.100000000000001" customHeight="1">
      <c r="A84" s="53" t="s">
        <v>33</v>
      </c>
      <c r="B84" s="235" t="s">
        <v>34</v>
      </c>
      <c r="C84" s="235"/>
      <c r="D84" s="54">
        <f>[1]SUMMARY!$F$23</f>
        <v>27547</v>
      </c>
      <c r="E84" s="168"/>
      <c r="F84" s="76"/>
      <c r="G84" s="217"/>
    </row>
    <row r="85" spans="1:7" s="49" customFormat="1" ht="20.100000000000001" customHeight="1">
      <c r="A85" s="53" t="s">
        <v>35</v>
      </c>
      <c r="B85" s="74" t="s">
        <v>36</v>
      </c>
      <c r="C85" s="82"/>
      <c r="D85" s="54">
        <f>[1]SUMMARY!$F$24</f>
        <v>30050</v>
      </c>
      <c r="E85" s="168"/>
      <c r="F85" s="76"/>
      <c r="G85" s="217"/>
    </row>
    <row r="86" spans="1:7" s="49" customFormat="1" ht="20.100000000000001" customHeight="1">
      <c r="A86" s="53" t="s">
        <v>37</v>
      </c>
      <c r="B86" s="235" t="s">
        <v>38</v>
      </c>
      <c r="C86" s="235"/>
      <c r="D86" s="54">
        <f>[1]SUMMARY!$F$25</f>
        <v>114972</v>
      </c>
      <c r="F86" s="76"/>
      <c r="G86" s="217"/>
    </row>
    <row r="87" spans="1:7" s="49" customFormat="1">
      <c r="C87" s="55"/>
      <c r="D87" s="55"/>
      <c r="F87" s="76"/>
      <c r="G87" s="217"/>
    </row>
    <row r="88" spans="1:7" s="49" customFormat="1">
      <c r="A88" s="53" t="s">
        <v>156</v>
      </c>
      <c r="B88" s="235" t="s">
        <v>39</v>
      </c>
      <c r="C88" s="235"/>
      <c r="D88" s="77">
        <f>IFERROR(D84/D86,0)</f>
        <v>0.2395974672094075</v>
      </c>
      <c r="F88" s="76"/>
      <c r="G88" s="217"/>
    </row>
    <row r="92" spans="1:7">
      <c r="A92" s="238" t="s">
        <v>469</v>
      </c>
      <c r="B92" s="238"/>
      <c r="C92" s="1"/>
      <c r="D92" s="1"/>
      <c r="E92" s="1"/>
      <c r="F92" s="170" t="s">
        <v>15</v>
      </c>
      <c r="G92" s="219" t="s">
        <v>110</v>
      </c>
    </row>
    <row r="93" spans="1:7" ht="31.5">
      <c r="A93" s="171" t="s">
        <v>8</v>
      </c>
      <c r="B93" s="171" t="s">
        <v>17</v>
      </c>
      <c r="C93" s="171" t="s">
        <v>1</v>
      </c>
      <c r="D93" s="171" t="s">
        <v>2</v>
      </c>
      <c r="E93" s="172" t="s">
        <v>18</v>
      </c>
      <c r="F93" s="173" t="s">
        <v>19</v>
      </c>
      <c r="G93" s="220" t="s">
        <v>4</v>
      </c>
    </row>
    <row r="94" spans="1:7">
      <c r="A94" s="171">
        <v>1</v>
      </c>
      <c r="B94" s="110" t="s">
        <v>470</v>
      </c>
      <c r="C94" s="6" t="s">
        <v>0</v>
      </c>
      <c r="D94" s="6" t="s">
        <v>147</v>
      </c>
      <c r="E94" s="7">
        <v>58</v>
      </c>
      <c r="F94" s="166">
        <f>IFERROR(E94/$E$103%,0)</f>
        <v>0.24979542615961067</v>
      </c>
      <c r="G94" s="221"/>
    </row>
    <row r="95" spans="1:7">
      <c r="A95" s="171">
        <v>2</v>
      </c>
      <c r="B95" s="110" t="s">
        <v>471</v>
      </c>
      <c r="C95" s="6" t="s">
        <v>0</v>
      </c>
      <c r="D95" s="6" t="s">
        <v>149</v>
      </c>
      <c r="E95" s="7">
        <v>5994</v>
      </c>
      <c r="F95" s="166">
        <f t="shared" ref="F95:F100" si="3">IFERROR(E95/$E$103%,0)</f>
        <v>25.81506524828804</v>
      </c>
      <c r="G95" s="221"/>
    </row>
    <row r="96" spans="1:7">
      <c r="A96" s="171">
        <v>3</v>
      </c>
      <c r="B96" s="110" t="s">
        <v>470</v>
      </c>
      <c r="C96" s="6" t="s">
        <v>0</v>
      </c>
      <c r="D96" s="6" t="s">
        <v>179</v>
      </c>
      <c r="E96" s="7">
        <v>38</v>
      </c>
      <c r="F96" s="166">
        <f t="shared" si="3"/>
        <v>0.16365907231146906</v>
      </c>
      <c r="G96" s="221"/>
    </row>
    <row r="97" spans="1:7">
      <c r="A97" s="171">
        <v>4</v>
      </c>
      <c r="B97" s="110" t="s">
        <v>472</v>
      </c>
      <c r="C97" s="6" t="s">
        <v>0</v>
      </c>
      <c r="D97" s="6" t="s">
        <v>151</v>
      </c>
      <c r="E97" s="7">
        <v>285</v>
      </c>
      <c r="F97" s="166">
        <f t="shared" si="3"/>
        <v>1.2274430423360179</v>
      </c>
      <c r="G97" s="221"/>
    </row>
    <row r="98" spans="1:7">
      <c r="A98" s="171">
        <v>5</v>
      </c>
      <c r="B98" s="110" t="s">
        <v>473</v>
      </c>
      <c r="C98" s="6" t="s">
        <v>0</v>
      </c>
      <c r="D98" s="6" t="s">
        <v>153</v>
      </c>
      <c r="E98" s="7">
        <v>16800</v>
      </c>
      <c r="F98" s="166">
        <f t="shared" si="3"/>
        <v>72.354537232438958</v>
      </c>
      <c r="G98" s="221" t="s">
        <v>5</v>
      </c>
    </row>
    <row r="99" spans="1:7">
      <c r="A99" s="171">
        <v>6</v>
      </c>
      <c r="B99" s="110" t="s">
        <v>474</v>
      </c>
      <c r="C99" s="6" t="s">
        <v>0</v>
      </c>
      <c r="D99" s="6" t="s">
        <v>272</v>
      </c>
      <c r="E99" s="7">
        <v>37</v>
      </c>
      <c r="F99" s="166">
        <f t="shared" si="3"/>
        <v>0.15935225461906197</v>
      </c>
      <c r="G99" s="221"/>
    </row>
    <row r="100" spans="1:7">
      <c r="A100" s="171">
        <v>7</v>
      </c>
      <c r="B100" s="110" t="s">
        <v>475</v>
      </c>
      <c r="C100" s="6" t="s">
        <v>0</v>
      </c>
      <c r="D100" s="6" t="s">
        <v>155</v>
      </c>
      <c r="E100" s="7">
        <v>7</v>
      </c>
      <c r="F100" s="166">
        <f t="shared" si="3"/>
        <v>3.0147723846849564E-2</v>
      </c>
      <c r="G100" s="221"/>
    </row>
    <row r="101" spans="1:7">
      <c r="A101" s="109"/>
      <c r="B101" s="104"/>
      <c r="C101" s="105"/>
      <c r="D101" s="105"/>
      <c r="E101" s="106"/>
      <c r="F101" s="174"/>
      <c r="G101" s="222"/>
    </row>
    <row r="102" spans="1:7">
      <c r="A102" s="109"/>
      <c r="B102" s="104"/>
      <c r="C102" s="105"/>
      <c r="D102" s="105"/>
      <c r="E102" s="106"/>
      <c r="F102" s="174"/>
      <c r="G102" s="222"/>
    </row>
    <row r="103" spans="1:7">
      <c r="A103" s="11" t="s">
        <v>29</v>
      </c>
      <c r="B103" s="234" t="s">
        <v>30</v>
      </c>
      <c r="C103" s="234"/>
      <c r="D103" s="234"/>
      <c r="E103" s="175">
        <v>23219</v>
      </c>
      <c r="F103" s="176"/>
      <c r="G103" s="223"/>
    </row>
    <row r="104" spans="1:7">
      <c r="A104" s="11" t="s">
        <v>31</v>
      </c>
      <c r="B104" s="234" t="s">
        <v>32</v>
      </c>
      <c r="C104" s="234"/>
      <c r="D104" s="234"/>
      <c r="E104" s="175">
        <v>918</v>
      </c>
      <c r="F104" s="176"/>
      <c r="G104" s="223"/>
    </row>
    <row r="105" spans="1:7">
      <c r="A105" s="11" t="s">
        <v>33</v>
      </c>
      <c r="B105" s="234" t="s">
        <v>34</v>
      </c>
      <c r="C105" s="234"/>
      <c r="D105" s="234"/>
      <c r="E105" s="175">
        <v>24137</v>
      </c>
      <c r="F105" s="176"/>
      <c r="G105" s="223"/>
    </row>
    <row r="106" spans="1:7">
      <c r="A106" s="11" t="s">
        <v>35</v>
      </c>
      <c r="B106" s="234" t="s">
        <v>36</v>
      </c>
      <c r="C106" s="234"/>
      <c r="D106" s="234"/>
      <c r="E106" s="175">
        <v>25395</v>
      </c>
      <c r="F106" s="176"/>
      <c r="G106" s="223"/>
    </row>
    <row r="107" spans="1:7">
      <c r="A107" s="11" t="s">
        <v>37</v>
      </c>
      <c r="B107" s="234" t="s">
        <v>38</v>
      </c>
      <c r="C107" s="234"/>
      <c r="D107" s="234"/>
      <c r="E107" s="175">
        <v>76486</v>
      </c>
      <c r="F107" s="176"/>
      <c r="G107" s="223"/>
    </row>
    <row r="108" spans="1:7">
      <c r="A108" s="104"/>
      <c r="B108" s="109"/>
      <c r="C108" s="107"/>
      <c r="D108" s="107"/>
      <c r="E108" s="109"/>
      <c r="F108" s="176"/>
      <c r="G108" s="223"/>
    </row>
    <row r="109" spans="1:7">
      <c r="A109" s="11" t="s">
        <v>37</v>
      </c>
      <c r="B109" s="234" t="s">
        <v>39</v>
      </c>
      <c r="C109" s="234"/>
      <c r="D109" s="234"/>
      <c r="E109" s="13">
        <v>0.31557409199069109</v>
      </c>
      <c r="F109" s="176"/>
      <c r="G109" s="223"/>
    </row>
    <row r="114" spans="1:7">
      <c r="A114" s="238" t="s">
        <v>476</v>
      </c>
      <c r="B114" s="238"/>
      <c r="C114" s="1"/>
      <c r="D114" s="1"/>
      <c r="E114" s="1"/>
      <c r="F114" s="170" t="s">
        <v>15</v>
      </c>
      <c r="G114" s="219" t="s">
        <v>78</v>
      </c>
    </row>
    <row r="115" spans="1:7" ht="31.5">
      <c r="A115" s="171" t="s">
        <v>8</v>
      </c>
      <c r="B115" s="171" t="s">
        <v>17</v>
      </c>
      <c r="C115" s="171" t="s">
        <v>1</v>
      </c>
      <c r="D115" s="171" t="s">
        <v>2</v>
      </c>
      <c r="E115" s="172" t="s">
        <v>18</v>
      </c>
      <c r="F115" s="173" t="s">
        <v>19</v>
      </c>
      <c r="G115" s="220" t="s">
        <v>4</v>
      </c>
    </row>
    <row r="116" spans="1:7">
      <c r="A116" s="171">
        <v>1</v>
      </c>
      <c r="B116" s="110" t="s">
        <v>477</v>
      </c>
      <c r="C116" s="6" t="s">
        <v>10</v>
      </c>
      <c r="D116" s="6" t="s">
        <v>216</v>
      </c>
      <c r="E116" s="7">
        <v>37</v>
      </c>
      <c r="F116" s="166">
        <f>IFERROR(E116/$E$125%,0)</f>
        <v>0.16855724112796686</v>
      </c>
      <c r="G116" s="221"/>
    </row>
    <row r="117" spans="1:7">
      <c r="A117" s="171">
        <v>2</v>
      </c>
      <c r="B117" s="110" t="s">
        <v>478</v>
      </c>
      <c r="C117" s="6" t="s">
        <v>0</v>
      </c>
      <c r="D117" s="6" t="s">
        <v>149</v>
      </c>
      <c r="E117" s="7">
        <v>7538</v>
      </c>
      <c r="F117" s="166">
        <f t="shared" ref="F117:F122" si="4">IFERROR(E117/$E$125%,0)</f>
        <v>34.34012117898957</v>
      </c>
      <c r="G117" s="221"/>
    </row>
    <row r="118" spans="1:7">
      <c r="A118" s="171">
        <v>3</v>
      </c>
      <c r="B118" s="110" t="s">
        <v>479</v>
      </c>
      <c r="C118" s="6" t="s">
        <v>0</v>
      </c>
      <c r="D118" s="6" t="s">
        <v>12</v>
      </c>
      <c r="E118" s="7">
        <v>27</v>
      </c>
      <c r="F118" s="166">
        <f t="shared" si="4"/>
        <v>0.12300123001230012</v>
      </c>
      <c r="G118" s="221"/>
    </row>
    <row r="119" spans="1:7">
      <c r="A119" s="171">
        <v>4</v>
      </c>
      <c r="B119" s="110" t="s">
        <v>480</v>
      </c>
      <c r="C119" s="6" t="s">
        <v>0</v>
      </c>
      <c r="D119" s="6" t="s">
        <v>151</v>
      </c>
      <c r="E119" s="7">
        <v>1472</v>
      </c>
      <c r="F119" s="166">
        <f t="shared" si="4"/>
        <v>6.7058448362261407</v>
      </c>
      <c r="G119" s="221"/>
    </row>
    <row r="120" spans="1:7">
      <c r="A120" s="171">
        <v>5</v>
      </c>
      <c r="B120" s="110" t="s">
        <v>481</v>
      </c>
      <c r="C120" s="6" t="s">
        <v>0</v>
      </c>
      <c r="D120" s="6" t="s">
        <v>191</v>
      </c>
      <c r="E120" s="7">
        <v>37</v>
      </c>
      <c r="F120" s="166">
        <f t="shared" si="4"/>
        <v>0.16855724112796686</v>
      </c>
      <c r="G120" s="221"/>
    </row>
    <row r="121" spans="1:7">
      <c r="A121" s="171">
        <v>6</v>
      </c>
      <c r="B121" s="110" t="s">
        <v>482</v>
      </c>
      <c r="C121" s="6" t="s">
        <v>0</v>
      </c>
      <c r="D121" s="6" t="s">
        <v>153</v>
      </c>
      <c r="E121" s="7">
        <v>12809</v>
      </c>
      <c r="F121" s="166">
        <f t="shared" si="4"/>
        <v>58.352694638057493</v>
      </c>
      <c r="G121" s="221" t="s">
        <v>5</v>
      </c>
    </row>
    <row r="122" spans="1:7">
      <c r="A122" s="171">
        <v>7</v>
      </c>
      <c r="B122" s="110" t="s">
        <v>483</v>
      </c>
      <c r="C122" s="6" t="s">
        <v>0</v>
      </c>
      <c r="D122" s="6" t="s">
        <v>155</v>
      </c>
      <c r="E122" s="7">
        <v>31</v>
      </c>
      <c r="F122" s="166">
        <f t="shared" si="4"/>
        <v>0.14122363445856681</v>
      </c>
      <c r="G122" s="221"/>
    </row>
    <row r="123" spans="1:7">
      <c r="A123" s="109"/>
      <c r="B123" s="104"/>
      <c r="C123" s="105"/>
      <c r="D123" s="105"/>
      <c r="E123" s="106"/>
      <c r="F123" s="174"/>
      <c r="G123" s="222"/>
    </row>
    <row r="124" spans="1:7">
      <c r="A124" s="109"/>
      <c r="B124" s="104"/>
      <c r="C124" s="105"/>
      <c r="D124" s="105"/>
      <c r="E124" s="106"/>
      <c r="F124" s="174"/>
      <c r="G124" s="222"/>
    </row>
    <row r="125" spans="1:7">
      <c r="A125" s="11" t="s">
        <v>29</v>
      </c>
      <c r="B125" s="234" t="s">
        <v>30</v>
      </c>
      <c r="C125" s="234"/>
      <c r="D125" s="234"/>
      <c r="E125" s="175">
        <f>SUM(E116:E124)</f>
        <v>21951</v>
      </c>
      <c r="F125" s="176"/>
      <c r="G125" s="223"/>
    </row>
    <row r="126" spans="1:7">
      <c r="A126" s="11" t="s">
        <v>31</v>
      </c>
      <c r="B126" s="234" t="s">
        <v>32</v>
      </c>
      <c r="C126" s="234"/>
      <c r="D126" s="234"/>
      <c r="E126" s="175">
        <v>1050</v>
      </c>
      <c r="F126" s="176"/>
      <c r="G126" s="223"/>
    </row>
    <row r="127" spans="1:7">
      <c r="A127" s="11" t="s">
        <v>33</v>
      </c>
      <c r="B127" s="234" t="s">
        <v>34</v>
      </c>
      <c r="C127" s="234"/>
      <c r="D127" s="234"/>
      <c r="E127" s="175">
        <f>SUM(E125:E126)</f>
        <v>23001</v>
      </c>
      <c r="F127" s="176"/>
      <c r="G127" s="223"/>
    </row>
    <row r="128" spans="1:7">
      <c r="A128" s="11" t="s">
        <v>35</v>
      </c>
      <c r="B128" s="234" t="s">
        <v>36</v>
      </c>
      <c r="C128" s="234"/>
      <c r="D128" s="234"/>
      <c r="E128" s="175">
        <v>24242</v>
      </c>
      <c r="F128" s="176"/>
      <c r="G128" s="223"/>
    </row>
    <row r="129" spans="1:7">
      <c r="A129" s="11" t="s">
        <v>37</v>
      </c>
      <c r="B129" s="234" t="s">
        <v>38</v>
      </c>
      <c r="C129" s="234"/>
      <c r="D129" s="234"/>
      <c r="E129" s="175">
        <v>59726</v>
      </c>
      <c r="F129" s="176"/>
      <c r="G129" s="223"/>
    </row>
    <row r="130" spans="1:7">
      <c r="A130" s="104"/>
      <c r="B130" s="109"/>
      <c r="C130" s="107"/>
      <c r="D130" s="107"/>
      <c r="E130" s="109"/>
      <c r="F130" s="176"/>
      <c r="G130" s="223"/>
    </row>
    <row r="131" spans="1:7">
      <c r="A131" s="11" t="s">
        <v>37</v>
      </c>
      <c r="B131" s="234" t="s">
        <v>39</v>
      </c>
      <c r="C131" s="234"/>
      <c r="D131" s="234"/>
      <c r="E131" s="13">
        <f>E127/E129</f>
        <v>0.38510866289388207</v>
      </c>
      <c r="F131" s="176"/>
      <c r="G131" s="223"/>
    </row>
    <row r="132" spans="1:7">
      <c r="A132" s="228"/>
      <c r="B132" s="207"/>
      <c r="C132" s="207"/>
      <c r="D132" s="207"/>
      <c r="E132" s="111"/>
      <c r="F132" s="176"/>
      <c r="G132" s="223"/>
    </row>
    <row r="134" spans="1:7">
      <c r="A134" s="240" t="s">
        <v>441</v>
      </c>
      <c r="B134" s="240"/>
      <c r="C134" s="140"/>
      <c r="D134" s="140"/>
      <c r="E134" s="140"/>
      <c r="F134" s="141" t="s">
        <v>15</v>
      </c>
      <c r="G134" s="209" t="s">
        <v>48</v>
      </c>
    </row>
    <row r="135" spans="1:7" ht="31.5">
      <c r="A135" s="142" t="s">
        <v>8</v>
      </c>
      <c r="B135" s="142" t="s">
        <v>17</v>
      </c>
      <c r="C135" s="142" t="s">
        <v>1</v>
      </c>
      <c r="D135" s="142" t="s">
        <v>2</v>
      </c>
      <c r="E135" s="143" t="s">
        <v>18</v>
      </c>
      <c r="F135" s="144" t="s">
        <v>19</v>
      </c>
      <c r="G135" s="210" t="s">
        <v>4</v>
      </c>
    </row>
    <row r="136" spans="1:7">
      <c r="A136" s="145">
        <v>1</v>
      </c>
      <c r="B136" s="146" t="s">
        <v>442</v>
      </c>
      <c r="C136" s="147" t="s">
        <v>0</v>
      </c>
      <c r="D136" s="148" t="s">
        <v>216</v>
      </c>
      <c r="E136" s="149">
        <v>16</v>
      </c>
      <c r="F136" s="150">
        <v>5.1880674448767834E-4</v>
      </c>
      <c r="G136" s="211"/>
    </row>
    <row r="137" spans="1:7">
      <c r="A137" s="145">
        <v>2</v>
      </c>
      <c r="B137" s="146" t="s">
        <v>443</v>
      </c>
      <c r="C137" s="147" t="s">
        <v>0</v>
      </c>
      <c r="D137" s="148" t="s">
        <v>11</v>
      </c>
      <c r="E137" s="149">
        <v>22</v>
      </c>
      <c r="F137" s="150">
        <v>7.1335927367055768E-4</v>
      </c>
      <c r="G137" s="211"/>
    </row>
    <row r="138" spans="1:7">
      <c r="A138" s="145">
        <v>3</v>
      </c>
      <c r="B138" s="146" t="s">
        <v>105</v>
      </c>
      <c r="C138" s="147" t="s">
        <v>0</v>
      </c>
      <c r="D138" s="148" t="s">
        <v>147</v>
      </c>
      <c r="E138" s="149">
        <v>2527</v>
      </c>
      <c r="F138" s="150">
        <v>8.1939040207522698E-2</v>
      </c>
      <c r="G138" s="211"/>
    </row>
    <row r="139" spans="1:7">
      <c r="A139" s="145">
        <v>4</v>
      </c>
      <c r="B139" s="146" t="s">
        <v>444</v>
      </c>
      <c r="C139" s="147" t="s">
        <v>0</v>
      </c>
      <c r="D139" s="148" t="s">
        <v>149</v>
      </c>
      <c r="E139" s="149">
        <v>1208</v>
      </c>
      <c r="F139" s="150">
        <v>3.9169909208819714E-2</v>
      </c>
      <c r="G139" s="211"/>
    </row>
    <row r="140" spans="1:7">
      <c r="A140" s="145">
        <v>5</v>
      </c>
      <c r="B140" s="146" t="s">
        <v>445</v>
      </c>
      <c r="C140" s="147" t="s">
        <v>0</v>
      </c>
      <c r="D140" s="148" t="s">
        <v>179</v>
      </c>
      <c r="E140" s="149">
        <v>183</v>
      </c>
      <c r="F140" s="150">
        <v>5.9338521400778207E-3</v>
      </c>
      <c r="G140" s="211"/>
    </row>
    <row r="141" spans="1:7">
      <c r="A141" s="145">
        <v>6</v>
      </c>
      <c r="B141" s="146" t="s">
        <v>106</v>
      </c>
      <c r="C141" s="147" t="s">
        <v>0</v>
      </c>
      <c r="D141" s="148" t="s">
        <v>151</v>
      </c>
      <c r="E141" s="149">
        <v>7055</v>
      </c>
      <c r="F141" s="150">
        <v>0.22876134889753566</v>
      </c>
      <c r="G141" s="211"/>
    </row>
    <row r="142" spans="1:7">
      <c r="A142" s="145">
        <v>7</v>
      </c>
      <c r="B142" s="146" t="s">
        <v>446</v>
      </c>
      <c r="C142" s="147" t="s">
        <v>0</v>
      </c>
      <c r="D142" s="148" t="s">
        <v>12</v>
      </c>
      <c r="E142" s="149">
        <v>85</v>
      </c>
      <c r="F142" s="150">
        <v>2.7561608300907914E-3</v>
      </c>
      <c r="G142" s="211"/>
    </row>
    <row r="143" spans="1:7">
      <c r="A143" s="145">
        <v>8</v>
      </c>
      <c r="B143" s="146" t="s">
        <v>447</v>
      </c>
      <c r="C143" s="147" t="s">
        <v>0</v>
      </c>
      <c r="D143" s="148" t="s">
        <v>191</v>
      </c>
      <c r="E143" s="149">
        <v>99</v>
      </c>
      <c r="F143" s="150">
        <v>3.2101167315175096E-3</v>
      </c>
      <c r="G143" s="211"/>
    </row>
    <row r="144" spans="1:7">
      <c r="A144" s="145">
        <v>9</v>
      </c>
      <c r="B144" s="146" t="s">
        <v>107</v>
      </c>
      <c r="C144" s="147" t="s">
        <v>0</v>
      </c>
      <c r="D144" s="148" t="s">
        <v>153</v>
      </c>
      <c r="E144" s="149">
        <v>16841</v>
      </c>
      <c r="F144" s="150">
        <v>0.54607652399481188</v>
      </c>
      <c r="G144" s="211" t="s">
        <v>5</v>
      </c>
    </row>
    <row r="145" spans="1:7">
      <c r="A145" s="145">
        <v>10</v>
      </c>
      <c r="B145" s="146" t="s">
        <v>108</v>
      </c>
      <c r="C145" s="147" t="s">
        <v>0</v>
      </c>
      <c r="D145" s="148" t="s">
        <v>448</v>
      </c>
      <c r="E145" s="149">
        <v>1013</v>
      </c>
      <c r="F145" s="150">
        <v>3.2846952010376136E-2</v>
      </c>
      <c r="G145" s="211"/>
    </row>
    <row r="146" spans="1:7">
      <c r="A146" s="145">
        <v>11</v>
      </c>
      <c r="B146" s="146" t="s">
        <v>449</v>
      </c>
      <c r="C146" s="147" t="s">
        <v>0</v>
      </c>
      <c r="D146" s="148" t="s">
        <v>155</v>
      </c>
      <c r="E146" s="149">
        <v>14</v>
      </c>
      <c r="F146" s="150">
        <v>4.5395590142671856E-4</v>
      </c>
      <c r="G146" s="211"/>
    </row>
    <row r="147" spans="1:7">
      <c r="A147" s="151">
        <v>12</v>
      </c>
      <c r="B147" s="152" t="s">
        <v>450</v>
      </c>
      <c r="C147" s="151" t="s">
        <v>0</v>
      </c>
      <c r="D147" s="151" t="s">
        <v>272</v>
      </c>
      <c r="E147" s="153">
        <v>60</v>
      </c>
      <c r="F147" s="150">
        <v>1.7637721206420131E-3</v>
      </c>
      <c r="G147" s="212"/>
    </row>
    <row r="148" spans="1:7">
      <c r="A148" s="154"/>
      <c r="B148" s="155"/>
      <c r="C148" s="156"/>
      <c r="D148" s="156"/>
      <c r="E148" s="157"/>
      <c r="F148" s="158"/>
      <c r="G148" s="213"/>
    </row>
    <row r="149" spans="1:7">
      <c r="A149" s="159" t="s">
        <v>29</v>
      </c>
      <c r="B149" s="241" t="s">
        <v>30</v>
      </c>
      <c r="C149" s="242"/>
      <c r="D149" s="243"/>
      <c r="E149" s="160">
        <f>SUM(E136:E148)</f>
        <v>29123</v>
      </c>
      <c r="F149" s="161"/>
      <c r="G149" s="214"/>
    </row>
    <row r="150" spans="1:7">
      <c r="A150" s="159" t="s">
        <v>31</v>
      </c>
      <c r="B150" s="241" t="s">
        <v>32</v>
      </c>
      <c r="C150" s="242"/>
      <c r="D150" s="243"/>
      <c r="E150" s="160">
        <v>1717</v>
      </c>
      <c r="F150" s="161"/>
      <c r="G150" s="214"/>
    </row>
    <row r="151" spans="1:7">
      <c r="A151" s="159" t="s">
        <v>33</v>
      </c>
      <c r="B151" s="241" t="s">
        <v>34</v>
      </c>
      <c r="C151" s="242"/>
      <c r="D151" s="243"/>
      <c r="E151" s="160">
        <f>SUM(E149:E150)</f>
        <v>30840</v>
      </c>
      <c r="F151" s="161"/>
      <c r="G151" s="214"/>
    </row>
    <row r="152" spans="1:7">
      <c r="A152" s="159" t="s">
        <v>35</v>
      </c>
      <c r="B152" s="241" t="s">
        <v>36</v>
      </c>
      <c r="C152" s="242"/>
      <c r="D152" s="243"/>
      <c r="E152" s="160">
        <v>34018</v>
      </c>
      <c r="F152" s="161"/>
      <c r="G152" s="214"/>
    </row>
    <row r="153" spans="1:7">
      <c r="A153" s="159" t="s">
        <v>37</v>
      </c>
      <c r="B153" s="241" t="s">
        <v>38</v>
      </c>
      <c r="C153" s="242"/>
      <c r="D153" s="243"/>
      <c r="E153" s="160">
        <v>476628</v>
      </c>
      <c r="F153" s="161"/>
      <c r="G153" s="214"/>
    </row>
    <row r="154" spans="1:7">
      <c r="A154" s="155"/>
      <c r="B154" s="154"/>
      <c r="C154" s="162"/>
      <c r="D154" s="162"/>
      <c r="E154" s="154"/>
      <c r="F154" s="161"/>
      <c r="G154" s="214"/>
    </row>
    <row r="155" spans="1:7">
      <c r="A155" s="159" t="s">
        <v>37</v>
      </c>
      <c r="B155" s="244" t="s">
        <v>39</v>
      </c>
      <c r="C155" s="244"/>
      <c r="D155" s="244"/>
      <c r="E155" s="163">
        <f>E151/E153</f>
        <v>6.4704549459956198E-2</v>
      </c>
      <c r="F155" s="161"/>
      <c r="G155" s="214"/>
    </row>
  </sheetData>
  <sheetProtection selectLockedCells="1"/>
  <mergeCells count="43">
    <mergeCell ref="B150:D150"/>
    <mergeCell ref="B151:D151"/>
    <mergeCell ref="B152:D152"/>
    <mergeCell ref="B153:D153"/>
    <mergeCell ref="B155:D155"/>
    <mergeCell ref="B149:D149"/>
    <mergeCell ref="B59:C59"/>
    <mergeCell ref="B37:D37"/>
    <mergeCell ref="B38:D38"/>
    <mergeCell ref="B39:D39"/>
    <mergeCell ref="B103:D103"/>
    <mergeCell ref="B126:D126"/>
    <mergeCell ref="B61:C61"/>
    <mergeCell ref="B63:C63"/>
    <mergeCell ref="B65:C65"/>
    <mergeCell ref="B82:C82"/>
    <mergeCell ref="A114:B114"/>
    <mergeCell ref="A92:B92"/>
    <mergeCell ref="A10:G10"/>
    <mergeCell ref="A11:G11"/>
    <mergeCell ref="A13:G13"/>
    <mergeCell ref="A134:B134"/>
    <mergeCell ref="A12:G12"/>
    <mergeCell ref="A14:G14"/>
    <mergeCell ref="A25:B25"/>
    <mergeCell ref="B35:D35"/>
    <mergeCell ref="B36:D36"/>
    <mergeCell ref="B131:D131"/>
    <mergeCell ref="B104:D104"/>
    <mergeCell ref="B125:D125"/>
    <mergeCell ref="B109:D109"/>
    <mergeCell ref="B41:D41"/>
    <mergeCell ref="B127:D127"/>
    <mergeCell ref="B128:D128"/>
    <mergeCell ref="B129:D129"/>
    <mergeCell ref="B106:D106"/>
    <mergeCell ref="B107:D107"/>
    <mergeCell ref="B60:C60"/>
    <mergeCell ref="B105:D105"/>
    <mergeCell ref="B83:C83"/>
    <mergeCell ref="B84:C84"/>
    <mergeCell ref="B86:C86"/>
    <mergeCell ref="B88:C88"/>
  </mergeCells>
  <pageMargins left="0.55118110236220474" right="0.55118110236220474" top="0.78740157480314965" bottom="0.78740157480314965" header="0.51181102362204722" footer="0.51181102362204722"/>
  <pageSetup paperSize="9" orientation="landscape" r:id="rId1"/>
  <headerFooter alignWithMargins="0"/>
  <rowBreaks count="6" manualBreakCount="6">
    <brk id="23" max="16383" man="1"/>
    <brk id="45" max="16383" man="1"/>
    <brk id="67" max="16383" man="1"/>
    <brk id="90" max="16383" man="1"/>
    <brk id="112" max="16383" man="1"/>
    <brk id="1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63"/>
  <sheetViews>
    <sheetView tabSelected="1" view="pageBreakPreview" topLeftCell="A195" zoomScale="62" zoomScaleNormal="78" zoomScaleSheetLayoutView="62" workbookViewId="0">
      <selection activeCell="B350" sqref="B350:B352"/>
    </sheetView>
  </sheetViews>
  <sheetFormatPr defaultRowHeight="15.75"/>
  <cols>
    <col min="1" max="1" width="15.42578125" style="21" customWidth="1"/>
    <col min="2" max="2" width="5.140625" style="22" customWidth="1"/>
    <col min="3" max="3" width="35.140625" style="33" customWidth="1"/>
    <col min="4" max="4" width="24.42578125" style="33" customWidth="1"/>
    <col min="5" max="5" width="17.7109375" style="33" customWidth="1"/>
    <col min="6" max="6" width="18.42578125" style="34" customWidth="1"/>
    <col min="7" max="7" width="27.7109375" style="34" customWidth="1"/>
    <col min="8" max="8" width="17.28515625" style="22" customWidth="1"/>
    <col min="9" max="16384" width="9.140625" style="33"/>
  </cols>
  <sheetData>
    <row r="1" spans="1:8" ht="18.95" customHeight="1">
      <c r="C1" s="78"/>
      <c r="D1" s="78"/>
      <c r="E1" s="78"/>
      <c r="F1" s="46"/>
      <c r="G1" s="46"/>
      <c r="H1" s="28"/>
    </row>
    <row r="2" spans="1:8" ht="18.95" customHeight="1">
      <c r="C2" s="78"/>
      <c r="D2" s="78"/>
      <c r="E2" s="78"/>
      <c r="F2" s="46"/>
      <c r="G2" s="46"/>
      <c r="H2" s="28"/>
    </row>
    <row r="3" spans="1:8" ht="18.95" customHeight="1">
      <c r="C3" s="78"/>
      <c r="D3" s="78"/>
      <c r="E3" s="78"/>
      <c r="F3" s="46"/>
      <c r="G3" s="46"/>
      <c r="H3" s="28"/>
    </row>
    <row r="4" spans="1:8" ht="18.95" customHeight="1">
      <c r="C4" s="78"/>
      <c r="D4" s="78"/>
      <c r="E4" s="78"/>
      <c r="F4" s="46"/>
      <c r="G4" s="46"/>
      <c r="H4" s="28"/>
    </row>
    <row r="5" spans="1:8" ht="18.95" customHeight="1">
      <c r="C5" s="78"/>
      <c r="D5" s="78"/>
      <c r="E5" s="78"/>
      <c r="F5" s="46"/>
      <c r="G5" s="46"/>
      <c r="H5" s="28"/>
    </row>
    <row r="6" spans="1:8" ht="18.95" customHeight="1">
      <c r="C6" s="78"/>
      <c r="D6" s="78"/>
      <c r="E6" s="78"/>
      <c r="F6" s="46"/>
      <c r="G6" s="46"/>
      <c r="H6" s="28"/>
    </row>
    <row r="7" spans="1:8" ht="18.95" customHeight="1">
      <c r="C7" s="78"/>
      <c r="D7" s="78"/>
      <c r="E7" s="78"/>
      <c r="F7" s="46"/>
      <c r="G7" s="46"/>
      <c r="H7" s="28"/>
    </row>
    <row r="8" spans="1:8" ht="18.95" customHeight="1">
      <c r="C8" s="78"/>
      <c r="D8" s="78"/>
      <c r="E8" s="78"/>
      <c r="F8" s="46" t="s">
        <v>6</v>
      </c>
      <c r="G8" s="46"/>
      <c r="H8" s="28"/>
    </row>
    <row r="9" spans="1:8" ht="27" customHeight="1">
      <c r="A9" s="255" t="s">
        <v>3</v>
      </c>
      <c r="B9" s="255"/>
      <c r="C9" s="255"/>
      <c r="D9" s="255"/>
      <c r="E9" s="255"/>
      <c r="F9" s="255"/>
      <c r="G9" s="255"/>
      <c r="H9" s="255"/>
    </row>
    <row r="10" spans="1:8" ht="34.5" customHeight="1">
      <c r="A10" s="255" t="s">
        <v>437</v>
      </c>
      <c r="B10" s="255"/>
      <c r="C10" s="255"/>
      <c r="D10" s="255"/>
      <c r="E10" s="255"/>
      <c r="F10" s="255"/>
      <c r="G10" s="255"/>
      <c r="H10" s="255"/>
    </row>
    <row r="11" spans="1:8" ht="34.5" customHeight="1">
      <c r="A11" s="232"/>
      <c r="B11" s="232"/>
      <c r="C11" s="232"/>
      <c r="D11" s="257" t="s">
        <v>520</v>
      </c>
      <c r="E11" s="257"/>
      <c r="F11" s="232"/>
      <c r="G11" s="232"/>
      <c r="H11" s="232"/>
    </row>
    <row r="12" spans="1:8" ht="36" customHeight="1">
      <c r="A12" s="255" t="s">
        <v>521</v>
      </c>
      <c r="B12" s="255"/>
      <c r="C12" s="255"/>
      <c r="D12" s="255"/>
      <c r="E12" s="255"/>
      <c r="F12" s="255"/>
      <c r="G12" s="255"/>
      <c r="H12" s="255"/>
    </row>
    <row r="13" spans="1:8" ht="27.75" customHeight="1">
      <c r="A13" s="256" t="s">
        <v>138</v>
      </c>
      <c r="B13" s="256"/>
      <c r="C13" s="256"/>
      <c r="D13" s="256"/>
      <c r="E13" s="256"/>
      <c r="F13" s="256"/>
      <c r="G13" s="256"/>
      <c r="H13" s="256"/>
    </row>
    <row r="14" spans="1:8">
      <c r="C14" s="80"/>
      <c r="D14" s="80"/>
      <c r="E14" s="80"/>
      <c r="F14" s="80"/>
      <c r="G14" s="80"/>
      <c r="H14" s="68"/>
    </row>
    <row r="15" spans="1:8">
      <c r="C15" s="80"/>
      <c r="D15" s="80"/>
      <c r="E15" s="80"/>
      <c r="F15" s="80"/>
      <c r="G15" s="80"/>
      <c r="H15" s="68"/>
    </row>
    <row r="16" spans="1:8" ht="21.6" customHeight="1">
      <c r="C16" s="80"/>
      <c r="D16" s="80"/>
      <c r="E16" s="79" t="s">
        <v>7</v>
      </c>
      <c r="F16" s="80"/>
      <c r="G16" s="92"/>
      <c r="H16" s="68"/>
    </row>
    <row r="17" spans="1:8">
      <c r="C17" s="80"/>
      <c r="D17" s="80"/>
      <c r="E17" s="81" t="s">
        <v>139</v>
      </c>
      <c r="F17" s="80"/>
      <c r="G17" s="93"/>
      <c r="H17" s="68"/>
    </row>
    <row r="18" spans="1:8">
      <c r="C18" s="80"/>
      <c r="D18" s="80"/>
      <c r="E18" s="81" t="s">
        <v>141</v>
      </c>
      <c r="F18" s="80">
        <v>9</v>
      </c>
      <c r="G18" s="93"/>
      <c r="H18" s="68"/>
    </row>
    <row r="19" spans="1:8">
      <c r="C19" s="80"/>
      <c r="D19" s="80"/>
      <c r="E19" s="81" t="s">
        <v>13</v>
      </c>
      <c r="F19" s="80">
        <v>12</v>
      </c>
      <c r="G19" s="93"/>
      <c r="H19" s="68"/>
    </row>
    <row r="20" spans="1:8">
      <c r="C20" s="80"/>
      <c r="D20" s="80"/>
      <c r="E20" s="81" t="s">
        <v>140</v>
      </c>
      <c r="F20" s="80">
        <v>10</v>
      </c>
      <c r="G20" s="93"/>
      <c r="H20" s="68"/>
    </row>
    <row r="21" spans="1:8">
      <c r="C21" s="80"/>
      <c r="D21" s="80"/>
      <c r="E21" s="68" t="s">
        <v>142</v>
      </c>
      <c r="F21" s="80">
        <v>10</v>
      </c>
      <c r="G21" s="80"/>
      <c r="H21" s="68"/>
    </row>
    <row r="22" spans="1:8">
      <c r="C22" s="80"/>
      <c r="D22" s="80"/>
      <c r="E22" s="68" t="s">
        <v>341</v>
      </c>
      <c r="F22" s="80">
        <v>9</v>
      </c>
      <c r="G22" s="80"/>
      <c r="H22" s="68"/>
    </row>
    <row r="23" spans="1:8" ht="22.15" customHeight="1">
      <c r="C23" s="80"/>
      <c r="D23" s="80"/>
      <c r="E23" s="68" t="s">
        <v>143</v>
      </c>
      <c r="F23" s="80">
        <v>10</v>
      </c>
      <c r="G23" s="80"/>
      <c r="H23" s="68"/>
    </row>
    <row r="24" spans="1:8">
      <c r="C24" s="80"/>
      <c r="E24" s="81"/>
      <c r="F24" s="80"/>
      <c r="G24" s="93"/>
      <c r="H24" s="68"/>
    </row>
    <row r="25" spans="1:8">
      <c r="C25" s="80"/>
      <c r="D25" s="80"/>
      <c r="E25" s="68" t="s">
        <v>9</v>
      </c>
      <c r="F25" s="63">
        <f>SUM(F17:F24)</f>
        <v>60</v>
      </c>
      <c r="G25" s="253"/>
      <c r="H25" s="254"/>
    </row>
    <row r="26" spans="1:8">
      <c r="C26" s="80"/>
      <c r="D26" s="80"/>
      <c r="E26" s="80"/>
      <c r="F26" s="80"/>
      <c r="G26" s="80"/>
      <c r="H26" s="68"/>
    </row>
    <row r="27" spans="1:8">
      <c r="C27" s="80"/>
      <c r="D27" s="80"/>
      <c r="E27" s="80"/>
      <c r="F27" s="80"/>
      <c r="G27" s="80"/>
      <c r="H27" s="68"/>
    </row>
    <row r="28" spans="1:8">
      <c r="C28" s="80"/>
      <c r="D28" s="21"/>
      <c r="E28" s="21"/>
      <c r="F28" s="37"/>
      <c r="G28" s="80"/>
      <c r="H28" s="68"/>
    </row>
    <row r="29" spans="1:8">
      <c r="C29" s="80"/>
      <c r="D29" s="21"/>
      <c r="E29" s="21"/>
      <c r="F29" s="37"/>
      <c r="G29" s="80"/>
      <c r="H29" s="68"/>
    </row>
    <row r="30" spans="1:8">
      <c r="C30" s="80"/>
      <c r="D30" s="21"/>
      <c r="E30" s="21"/>
      <c r="F30" s="37"/>
      <c r="G30" s="80"/>
      <c r="H30" s="68"/>
    </row>
    <row r="31" spans="1:8">
      <c r="A31" s="21" t="s">
        <v>13</v>
      </c>
      <c r="B31" s="238" t="s">
        <v>14</v>
      </c>
      <c r="C31" s="238"/>
      <c r="D31" s="180"/>
      <c r="E31" s="180"/>
      <c r="F31" s="180"/>
      <c r="G31" s="1" t="s">
        <v>15</v>
      </c>
      <c r="H31" s="15" t="s">
        <v>16</v>
      </c>
    </row>
    <row r="32" spans="1:8">
      <c r="B32" s="2" t="s">
        <v>8</v>
      </c>
      <c r="C32" s="2" t="s">
        <v>17</v>
      </c>
      <c r="D32" s="2" t="s">
        <v>1</v>
      </c>
      <c r="E32" s="2" t="s">
        <v>2</v>
      </c>
      <c r="F32" s="3" t="s">
        <v>18</v>
      </c>
      <c r="G32" s="3" t="s">
        <v>19</v>
      </c>
      <c r="H32" s="16" t="s">
        <v>4</v>
      </c>
    </row>
    <row r="33" spans="2:8">
      <c r="B33" s="171">
        <v>1</v>
      </c>
      <c r="C33" s="4" t="s">
        <v>20</v>
      </c>
      <c r="D33" s="5" t="s">
        <v>0</v>
      </c>
      <c r="E33" s="6" t="str">
        <f>'[2]CITY CENTRE'!$F$8</f>
        <v>A</v>
      </c>
      <c r="F33" s="7">
        <f>'[2]CITY CENTRE'!$F$40</f>
        <v>4</v>
      </c>
      <c r="G33" s="8">
        <f>IFERROR(F33/F46,0)</f>
        <v>2.1929824561403508E-3</v>
      </c>
      <c r="H33" s="17"/>
    </row>
    <row r="34" spans="2:8">
      <c r="B34" s="171">
        <v>2</v>
      </c>
      <c r="C34" s="4" t="s">
        <v>21</v>
      </c>
      <c r="D34" s="5" t="s">
        <v>0</v>
      </c>
      <c r="E34" s="6" t="str">
        <f>'[2]CITY CENTRE'!$H$8</f>
        <v>ACN</v>
      </c>
      <c r="F34" s="7">
        <f>'[2]CITY CENTRE'!$H$40</f>
        <v>354</v>
      </c>
      <c r="G34" s="8">
        <f>IFERROR(F34/F46,0)</f>
        <v>0.19407894736842105</v>
      </c>
      <c r="H34" s="17"/>
    </row>
    <row r="35" spans="2:8">
      <c r="B35" s="171">
        <v>3</v>
      </c>
      <c r="C35" s="4" t="s">
        <v>22</v>
      </c>
      <c r="D35" s="5" t="s">
        <v>0</v>
      </c>
      <c r="E35" s="6" t="str">
        <f>'[2]CITY CENTRE'!$I$8</f>
        <v>ANPP</v>
      </c>
      <c r="F35" s="7">
        <f>'[2]CITY CENTRE'!$I$40</f>
        <v>126</v>
      </c>
      <c r="G35" s="8">
        <f>IFERROR(F35/F46,0)</f>
        <v>6.9078947368421059E-2</v>
      </c>
      <c r="H35" s="17"/>
    </row>
    <row r="36" spans="2:8">
      <c r="B36" s="171">
        <v>4</v>
      </c>
      <c r="C36" s="4" t="s">
        <v>23</v>
      </c>
      <c r="D36" s="5" t="s">
        <v>0</v>
      </c>
      <c r="E36" s="6" t="str">
        <f>'[2]CITY CENTRE'!$J$8</f>
        <v>APGA</v>
      </c>
      <c r="F36" s="7">
        <f>'[2]CITY CENTRE'!$J$40</f>
        <v>8</v>
      </c>
      <c r="G36" s="8">
        <f>IFERROR(F36/F46,0)</f>
        <v>4.3859649122807015E-3</v>
      </c>
      <c r="H36" s="17"/>
    </row>
    <row r="37" spans="2:8">
      <c r="B37" s="171">
        <v>5</v>
      </c>
      <c r="C37" s="4" t="s">
        <v>24</v>
      </c>
      <c r="D37" s="5" t="s">
        <v>0</v>
      </c>
      <c r="E37" s="6" t="str">
        <f>'[2]CITY CENTRE'!$K$8</f>
        <v>CPC</v>
      </c>
      <c r="F37" s="7">
        <f>'[2]CITY CENTRE'!$K$40</f>
        <v>366</v>
      </c>
      <c r="G37" s="8">
        <f>IFERROR(F37/F46,0)</f>
        <v>0.20065789473684212</v>
      </c>
      <c r="H37" s="17"/>
    </row>
    <row r="38" spans="2:8">
      <c r="B38" s="171">
        <v>6</v>
      </c>
      <c r="C38" s="4" t="s">
        <v>25</v>
      </c>
      <c r="D38" s="5" t="s">
        <v>0</v>
      </c>
      <c r="E38" s="6" t="str">
        <f>'[2]CITY CENTRE'!$L$8</f>
        <v>LP</v>
      </c>
      <c r="F38" s="7">
        <f>'[2]CITY CENTRE'!$L$40</f>
        <v>62</v>
      </c>
      <c r="G38" s="8">
        <f>IFERROR(F38/F46,0)</f>
        <v>3.399122807017544E-2</v>
      </c>
      <c r="H38" s="17"/>
    </row>
    <row r="39" spans="2:8">
      <c r="B39" s="171">
        <v>7</v>
      </c>
      <c r="C39" s="9" t="s">
        <v>26</v>
      </c>
      <c r="D39" s="10" t="s">
        <v>10</v>
      </c>
      <c r="E39" s="11" t="str">
        <f>'[2]CITY CENTRE'!$M$8</f>
        <v>PDP</v>
      </c>
      <c r="F39" s="12">
        <f>'[2]CITY CENTRE'!$M$40</f>
        <v>765</v>
      </c>
      <c r="G39" s="13">
        <f>IFERROR(F39/F46,0)</f>
        <v>0.41940789473684209</v>
      </c>
      <c r="H39" s="17" t="s">
        <v>5</v>
      </c>
    </row>
    <row r="40" spans="2:8">
      <c r="B40" s="171">
        <v>8</v>
      </c>
      <c r="C40" s="4" t="s">
        <v>27</v>
      </c>
      <c r="D40" s="5" t="s">
        <v>0</v>
      </c>
      <c r="E40" s="6" t="str">
        <f>'[2]CITY CENTRE'!$N$8</f>
        <v>PPA</v>
      </c>
      <c r="F40" s="7">
        <f>'[2]CITY CENTRE'!$N$40</f>
        <v>2</v>
      </c>
      <c r="G40" s="8">
        <f>IFERROR(F40/F46,0)</f>
        <v>1.0964912280701754E-3</v>
      </c>
      <c r="H40" s="17"/>
    </row>
    <row r="41" spans="2:8">
      <c r="B41" s="171">
        <v>9</v>
      </c>
      <c r="C41" s="4" t="s">
        <v>28</v>
      </c>
      <c r="D41" s="5" t="s">
        <v>0</v>
      </c>
      <c r="E41" s="6" t="str">
        <f>'[2]CITY CENTRE'!$P$8</f>
        <v>UPP</v>
      </c>
      <c r="F41" s="7">
        <f>'[2]CITY CENTRE'!$P$40</f>
        <v>73</v>
      </c>
      <c r="G41" s="8">
        <f>IFERROR(F41/F46,0)</f>
        <v>4.0021929824561403E-2</v>
      </c>
      <c r="H41" s="17"/>
    </row>
    <row r="42" spans="2:8">
      <c r="B42" s="181"/>
      <c r="C42" s="182"/>
      <c r="D42" s="183"/>
      <c r="E42" s="183"/>
      <c r="F42" s="184"/>
      <c r="G42" s="184"/>
      <c r="H42" s="185"/>
    </row>
    <row r="43" spans="2:8">
      <c r="B43" s="181"/>
      <c r="C43" s="182"/>
      <c r="D43" s="183"/>
      <c r="E43" s="183"/>
      <c r="F43" s="184"/>
      <c r="G43" s="184"/>
      <c r="H43" s="185"/>
    </row>
    <row r="44" spans="2:8">
      <c r="B44" s="186" t="s">
        <v>29</v>
      </c>
      <c r="C44" s="250" t="s">
        <v>30</v>
      </c>
      <c r="D44" s="251"/>
      <c r="E44" s="252"/>
      <c r="F44" s="187">
        <f>'[2]CITY CENTRE'!$H$42</f>
        <v>1760</v>
      </c>
      <c r="G44" s="181"/>
      <c r="H44" s="188"/>
    </row>
    <row r="45" spans="2:8">
      <c r="B45" s="186" t="s">
        <v>31</v>
      </c>
      <c r="C45" s="250" t="s">
        <v>32</v>
      </c>
      <c r="D45" s="251"/>
      <c r="E45" s="252"/>
      <c r="F45" s="187">
        <f>'[2]CITY CENTRE'!$H$43</f>
        <v>64</v>
      </c>
      <c r="G45" s="181"/>
      <c r="H45" s="188"/>
    </row>
    <row r="46" spans="2:8">
      <c r="B46" s="186" t="s">
        <v>33</v>
      </c>
      <c r="C46" s="250" t="s">
        <v>34</v>
      </c>
      <c r="D46" s="251"/>
      <c r="E46" s="252"/>
      <c r="F46" s="187">
        <f>'[2]CITY CENTRE'!$H$44</f>
        <v>1824</v>
      </c>
      <c r="G46" s="181"/>
      <c r="H46" s="188"/>
    </row>
    <row r="47" spans="2:8">
      <c r="B47" s="186" t="s">
        <v>35</v>
      </c>
      <c r="C47" s="250" t="s">
        <v>36</v>
      </c>
      <c r="D47" s="251"/>
      <c r="E47" s="252"/>
      <c r="F47" s="187">
        <f>'[2]CITY CENTRE'!$H$45</f>
        <v>2027</v>
      </c>
      <c r="G47" s="181"/>
      <c r="H47" s="188"/>
    </row>
    <row r="48" spans="2:8">
      <c r="B48" s="186" t="s">
        <v>37</v>
      </c>
      <c r="C48" s="250" t="s">
        <v>38</v>
      </c>
      <c r="D48" s="251"/>
      <c r="E48" s="252"/>
      <c r="F48" s="187">
        <f>'[2]CITY CENTRE'!$H$46</f>
        <v>59323</v>
      </c>
      <c r="G48" s="181"/>
      <c r="H48" s="188"/>
    </row>
    <row r="49" spans="2:8">
      <c r="B49" s="182"/>
      <c r="C49" s="181"/>
      <c r="D49" s="189"/>
      <c r="E49" s="189"/>
      <c r="F49" s="181"/>
      <c r="G49" s="181"/>
      <c r="H49" s="188"/>
    </row>
    <row r="50" spans="2:8">
      <c r="B50" s="186" t="s">
        <v>156</v>
      </c>
      <c r="C50" s="258" t="s">
        <v>39</v>
      </c>
      <c r="D50" s="258"/>
      <c r="E50" s="258"/>
      <c r="F50" s="190">
        <v>0.37469999999999998</v>
      </c>
      <c r="G50" s="181"/>
      <c r="H50" s="188"/>
    </row>
    <row r="51" spans="2:8">
      <c r="B51" s="34"/>
      <c r="C51" s="21"/>
      <c r="D51" s="35"/>
      <c r="F51" s="33"/>
      <c r="G51" s="191"/>
    </row>
    <row r="52" spans="2:8">
      <c r="B52" s="34"/>
      <c r="C52" s="21"/>
      <c r="D52" s="35"/>
      <c r="F52" s="33"/>
      <c r="G52" s="191"/>
    </row>
    <row r="53" spans="2:8">
      <c r="B53" s="238" t="s">
        <v>40</v>
      </c>
      <c r="C53" s="238"/>
      <c r="D53" s="180"/>
      <c r="E53" s="180"/>
      <c r="F53" s="180"/>
      <c r="G53" s="1" t="s">
        <v>15</v>
      </c>
      <c r="H53" s="15" t="s">
        <v>41</v>
      </c>
    </row>
    <row r="54" spans="2:8">
      <c r="B54" s="2" t="s">
        <v>8</v>
      </c>
      <c r="C54" s="2" t="s">
        <v>17</v>
      </c>
      <c r="D54" s="2" t="s">
        <v>1</v>
      </c>
      <c r="E54" s="2" t="s">
        <v>2</v>
      </c>
      <c r="F54" s="3" t="s">
        <v>18</v>
      </c>
      <c r="G54" s="3" t="s">
        <v>19</v>
      </c>
      <c r="H54" s="16" t="s">
        <v>4</v>
      </c>
    </row>
    <row r="55" spans="2:8">
      <c r="B55" s="171">
        <v>1</v>
      </c>
      <c r="C55" s="4" t="s">
        <v>42</v>
      </c>
      <c r="D55" s="5" t="s">
        <v>0</v>
      </c>
      <c r="E55" s="6" t="str">
        <f>[3]GARKI!$H$8</f>
        <v>ACN</v>
      </c>
      <c r="F55" s="7">
        <f>[3]GARKI!$H$40</f>
        <v>286</v>
      </c>
      <c r="G55" s="8">
        <f>IFERROR(F55/F64,0)</f>
        <v>9.6588990206011485E-2</v>
      </c>
      <c r="H55" s="17"/>
    </row>
    <row r="56" spans="2:8">
      <c r="B56" s="171">
        <v>2</v>
      </c>
      <c r="C56" s="4" t="s">
        <v>43</v>
      </c>
      <c r="D56" s="5" t="s">
        <v>0</v>
      </c>
      <c r="E56" s="6" t="str">
        <f>[3]GARKI!$I$8</f>
        <v>ANPP</v>
      </c>
      <c r="F56" s="7">
        <f>[3]GARKI!$I$40</f>
        <v>150</v>
      </c>
      <c r="G56" s="8">
        <f>IFERROR(F56/F64,0)</f>
        <v>5.0658561296859167E-2</v>
      </c>
      <c r="H56" s="17"/>
    </row>
    <row r="57" spans="2:8">
      <c r="B57" s="171">
        <v>3</v>
      </c>
      <c r="C57" s="4" t="s">
        <v>44</v>
      </c>
      <c r="D57" s="5" t="s">
        <v>0</v>
      </c>
      <c r="E57" s="6" t="str">
        <f>[3]GARKI!$J$8</f>
        <v>APGA</v>
      </c>
      <c r="F57" s="7">
        <f>[3]GARKI!$J$40</f>
        <v>19</v>
      </c>
      <c r="G57" s="8">
        <f>IFERROR(F57/F64,0)</f>
        <v>6.4167510976021616E-3</v>
      </c>
      <c r="H57" s="17"/>
    </row>
    <row r="58" spans="2:8">
      <c r="B58" s="171">
        <v>4</v>
      </c>
      <c r="C58" s="4" t="s">
        <v>45</v>
      </c>
      <c r="D58" s="5" t="s">
        <v>0</v>
      </c>
      <c r="E58" s="6" t="str">
        <f>[3]GARKI!$K$8</f>
        <v>CPC</v>
      </c>
      <c r="F58" s="7">
        <f>[3]GARKI!$K$40</f>
        <v>262</v>
      </c>
      <c r="G58" s="8">
        <f>IFERROR(F58/F64,0)</f>
        <v>8.8483620398514012E-2</v>
      </c>
      <c r="H58" s="17"/>
    </row>
    <row r="59" spans="2:8">
      <c r="B59" s="171">
        <v>5</v>
      </c>
      <c r="C59" s="9" t="s">
        <v>46</v>
      </c>
      <c r="D59" s="10" t="s">
        <v>0</v>
      </c>
      <c r="E59" s="11" t="str">
        <f>[3]GARKI!$L$8</f>
        <v>PDP</v>
      </c>
      <c r="F59" s="12">
        <f>[3]GARKI!$L$40</f>
        <v>2000</v>
      </c>
      <c r="G59" s="13">
        <f>IFERROR(F59/F64,0)</f>
        <v>0.67544748395812226</v>
      </c>
      <c r="H59" s="17" t="s">
        <v>5</v>
      </c>
    </row>
    <row r="60" spans="2:8">
      <c r="B60" s="181"/>
      <c r="C60" s="182"/>
      <c r="D60" s="183"/>
      <c r="E60" s="183"/>
      <c r="F60" s="184"/>
      <c r="G60" s="184"/>
      <c r="H60" s="185"/>
    </row>
    <row r="61" spans="2:8">
      <c r="B61" s="181"/>
      <c r="C61" s="182"/>
      <c r="D61" s="183"/>
      <c r="E61" s="183"/>
      <c r="F61" s="184"/>
      <c r="G61" s="184"/>
      <c r="H61" s="185"/>
    </row>
    <row r="62" spans="2:8">
      <c r="B62" s="186" t="s">
        <v>29</v>
      </c>
      <c r="C62" s="250" t="s">
        <v>30</v>
      </c>
      <c r="D62" s="251"/>
      <c r="E62" s="252"/>
      <c r="F62" s="187">
        <f>[3]GARKI!$G$42</f>
        <v>2760</v>
      </c>
      <c r="G62" s="181"/>
      <c r="H62" s="188"/>
    </row>
    <row r="63" spans="2:8">
      <c r="B63" s="186" t="s">
        <v>31</v>
      </c>
      <c r="C63" s="250" t="s">
        <v>32</v>
      </c>
      <c r="D63" s="251"/>
      <c r="E63" s="252"/>
      <c r="F63" s="187">
        <f>[3]GARKI!$G$43</f>
        <v>201</v>
      </c>
      <c r="G63" s="181"/>
      <c r="H63" s="188"/>
    </row>
    <row r="64" spans="2:8">
      <c r="B64" s="186" t="s">
        <v>33</v>
      </c>
      <c r="C64" s="250" t="s">
        <v>34</v>
      </c>
      <c r="D64" s="251"/>
      <c r="E64" s="252"/>
      <c r="F64" s="187">
        <f>[3]GARKI!$G$44</f>
        <v>2961</v>
      </c>
      <c r="G64" s="181"/>
      <c r="H64" s="188"/>
    </row>
    <row r="65" spans="2:8">
      <c r="B65" s="186" t="s">
        <v>35</v>
      </c>
      <c r="C65" s="250" t="s">
        <v>36</v>
      </c>
      <c r="D65" s="251"/>
      <c r="E65" s="252"/>
      <c r="F65" s="187">
        <f>[3]GARKI!$G$45</f>
        <v>3248</v>
      </c>
      <c r="G65" s="181"/>
      <c r="H65" s="188"/>
    </row>
    <row r="66" spans="2:8">
      <c r="B66" s="186" t="s">
        <v>37</v>
      </c>
      <c r="C66" s="250" t="s">
        <v>38</v>
      </c>
      <c r="D66" s="251"/>
      <c r="E66" s="252"/>
      <c r="F66" s="187">
        <f>[3]GARKI!$G$46</f>
        <v>57197</v>
      </c>
      <c r="G66" s="181"/>
      <c r="H66" s="188"/>
    </row>
    <row r="67" spans="2:8">
      <c r="B67" s="182"/>
      <c r="C67" s="181"/>
      <c r="D67" s="189"/>
      <c r="E67" s="189"/>
      <c r="F67" s="181"/>
      <c r="G67" s="181"/>
      <c r="H67" s="188"/>
    </row>
    <row r="68" spans="2:8">
      <c r="B68" s="186" t="s">
        <v>156</v>
      </c>
      <c r="C68" s="258" t="s">
        <v>39</v>
      </c>
      <c r="D68" s="258"/>
      <c r="E68" s="258"/>
      <c r="F68" s="190">
        <f>IFERROR(F64/F66,0)</f>
        <v>5.1768449394198994E-2</v>
      </c>
      <c r="G68" s="181"/>
      <c r="H68" s="188"/>
    </row>
    <row r="69" spans="2:8">
      <c r="B69" s="34"/>
      <c r="C69" s="21"/>
      <c r="D69" s="35"/>
      <c r="F69" s="33"/>
      <c r="G69" s="192"/>
    </row>
    <row r="70" spans="2:8">
      <c r="B70" s="238" t="s">
        <v>47</v>
      </c>
      <c r="C70" s="238"/>
      <c r="D70" s="180"/>
      <c r="E70" s="180"/>
      <c r="F70" s="180"/>
      <c r="G70" s="1" t="s">
        <v>15</v>
      </c>
      <c r="H70" s="15" t="s">
        <v>48</v>
      </c>
    </row>
    <row r="71" spans="2:8">
      <c r="B71" s="2" t="s">
        <v>8</v>
      </c>
      <c r="C71" s="2" t="s">
        <v>17</v>
      </c>
      <c r="D71" s="2" t="s">
        <v>1</v>
      </c>
      <c r="E71" s="2" t="s">
        <v>2</v>
      </c>
      <c r="F71" s="3" t="s">
        <v>18</v>
      </c>
      <c r="G71" s="3" t="s">
        <v>19</v>
      </c>
      <c r="H71" s="16" t="s">
        <v>4</v>
      </c>
    </row>
    <row r="72" spans="2:8">
      <c r="B72" s="171">
        <v>1</v>
      </c>
      <c r="C72" s="4" t="s">
        <v>49</v>
      </c>
      <c r="D72" s="5" t="s">
        <v>0</v>
      </c>
      <c r="E72" s="6" t="str">
        <f>[4]JIWA!$G$8</f>
        <v>ACN</v>
      </c>
      <c r="F72" s="7">
        <f>[4]JIWA!$G$29</f>
        <v>52</v>
      </c>
      <c r="G72" s="8">
        <f>IFERROR(F72/F82,0)</f>
        <v>1.274197500612595E-2</v>
      </c>
      <c r="H72" s="17"/>
    </row>
    <row r="73" spans="2:8">
      <c r="B73" s="171">
        <v>2</v>
      </c>
      <c r="C73" s="4" t="s">
        <v>50</v>
      </c>
      <c r="D73" s="5" t="s">
        <v>0</v>
      </c>
      <c r="E73" s="6" t="str">
        <f>[4]JIWA!$H$8</f>
        <v>ANPP</v>
      </c>
      <c r="F73" s="7">
        <f>[4]JIWA!$H$29</f>
        <v>689</v>
      </c>
      <c r="G73" s="8">
        <f>IFERROR(F73/F82,0)</f>
        <v>0.16883116883116883</v>
      </c>
      <c r="H73" s="17"/>
    </row>
    <row r="74" spans="2:8">
      <c r="B74" s="171">
        <v>3</v>
      </c>
      <c r="C74" s="4" t="s">
        <v>51</v>
      </c>
      <c r="D74" s="5" t="s">
        <v>0</v>
      </c>
      <c r="E74" s="6" t="str">
        <f>[4]JIWA!$I$8</f>
        <v>APGA</v>
      </c>
      <c r="F74" s="7">
        <f>[4]JIWA!$I$29</f>
        <v>18</v>
      </c>
      <c r="G74" s="8">
        <f>IFERROR(F74/F82,0)</f>
        <v>4.4106836559666745E-3</v>
      </c>
      <c r="H74" s="17"/>
    </row>
    <row r="75" spans="2:8">
      <c r="B75" s="171">
        <v>4</v>
      </c>
      <c r="C75" s="4" t="s">
        <v>52</v>
      </c>
      <c r="D75" s="5" t="s">
        <v>0</v>
      </c>
      <c r="E75" s="6" t="str">
        <f>[4]JIWA!$J$8</f>
        <v>CPC</v>
      </c>
      <c r="F75" s="7">
        <f>[4]JIWA!$J$29</f>
        <v>1217</v>
      </c>
      <c r="G75" s="8">
        <f>IFERROR(F75/F82,0)</f>
        <v>0.29821122273952461</v>
      </c>
      <c r="H75" s="17"/>
    </row>
    <row r="76" spans="2:8">
      <c r="B76" s="171">
        <v>5</v>
      </c>
      <c r="C76" s="9" t="s">
        <v>53</v>
      </c>
      <c r="D76" s="10" t="s">
        <v>0</v>
      </c>
      <c r="E76" s="11" t="str">
        <f>[4]JIWA!$L$8</f>
        <v>PDP</v>
      </c>
      <c r="F76" s="12">
        <f>[4]JIWA!$L$29</f>
        <v>1621</v>
      </c>
      <c r="G76" s="13">
        <f>IFERROR(F76/F82,0)</f>
        <v>0.39720656701788776</v>
      </c>
      <c r="H76" s="17" t="s">
        <v>5</v>
      </c>
    </row>
    <row r="77" spans="2:8">
      <c r="B77" s="171">
        <v>6</v>
      </c>
      <c r="C77" s="4" t="s">
        <v>54</v>
      </c>
      <c r="D77" s="5" t="s">
        <v>0</v>
      </c>
      <c r="E77" s="6" t="str">
        <f>[4]JIWA!$N$8</f>
        <v>SDMP</v>
      </c>
      <c r="F77" s="7">
        <f>[4]JIWA!$N$29</f>
        <v>4</v>
      </c>
      <c r="G77" s="8">
        <f>IFERROR(F77/F82,0)</f>
        <v>9.8015192354814992E-4</v>
      </c>
      <c r="H77" s="17"/>
    </row>
    <row r="78" spans="2:8">
      <c r="B78" s="171">
        <v>7</v>
      </c>
      <c r="C78" s="4" t="s">
        <v>55</v>
      </c>
      <c r="D78" s="5" t="s">
        <v>0</v>
      </c>
      <c r="E78" s="6" t="str">
        <f>[4]JIWA!$O$8</f>
        <v>UPP</v>
      </c>
      <c r="F78" s="7">
        <f>[4]JIWA!$O$29</f>
        <v>104</v>
      </c>
      <c r="G78" s="8">
        <f>IFERROR(F78/F82,0)</f>
        <v>2.5483950012251899E-2</v>
      </c>
      <c r="H78" s="17"/>
    </row>
    <row r="79" spans="2:8">
      <c r="B79" s="181"/>
      <c r="C79" s="182"/>
      <c r="D79" s="183"/>
      <c r="E79" s="183"/>
      <c r="F79" s="184"/>
      <c r="G79" s="193"/>
      <c r="H79" s="185"/>
    </row>
    <row r="80" spans="2:8">
      <c r="B80" s="186" t="s">
        <v>29</v>
      </c>
      <c r="C80" s="250" t="s">
        <v>30</v>
      </c>
      <c r="D80" s="251"/>
      <c r="E80" s="252"/>
      <c r="F80" s="187">
        <f>[4]JIWA!$G$31</f>
        <v>3705</v>
      </c>
      <c r="G80" s="181"/>
      <c r="H80" s="188"/>
    </row>
    <row r="81" spans="2:8">
      <c r="B81" s="186" t="s">
        <v>31</v>
      </c>
      <c r="C81" s="250" t="s">
        <v>32</v>
      </c>
      <c r="D81" s="251"/>
      <c r="E81" s="252"/>
      <c r="F81" s="187">
        <f>[4]JIWA!$G$32</f>
        <v>376</v>
      </c>
      <c r="G81" s="181"/>
      <c r="H81" s="188"/>
    </row>
    <row r="82" spans="2:8">
      <c r="B82" s="186" t="s">
        <v>33</v>
      </c>
      <c r="C82" s="250" t="s">
        <v>34</v>
      </c>
      <c r="D82" s="251"/>
      <c r="E82" s="252"/>
      <c r="F82" s="187">
        <f>[4]JIWA!$G$33</f>
        <v>4081</v>
      </c>
      <c r="G82" s="181"/>
      <c r="H82" s="188"/>
    </row>
    <row r="83" spans="2:8">
      <c r="B83" s="186" t="s">
        <v>35</v>
      </c>
      <c r="C83" s="250" t="s">
        <v>36</v>
      </c>
      <c r="D83" s="251"/>
      <c r="E83" s="252"/>
      <c r="F83" s="187">
        <f>[4]JIWA!$G$34</f>
        <v>4490</v>
      </c>
      <c r="G83" s="181"/>
      <c r="H83" s="188"/>
    </row>
    <row r="84" spans="2:8">
      <c r="B84" s="186" t="s">
        <v>37</v>
      </c>
      <c r="C84" s="250" t="s">
        <v>38</v>
      </c>
      <c r="D84" s="251"/>
      <c r="E84" s="252"/>
      <c r="F84" s="187">
        <f>[4]JIWA!$G$35</f>
        <v>31127</v>
      </c>
      <c r="G84" s="181"/>
      <c r="H84" s="188"/>
    </row>
    <row r="85" spans="2:8">
      <c r="B85" s="182"/>
      <c r="C85" s="181"/>
      <c r="D85" s="189"/>
      <c r="E85" s="189"/>
      <c r="F85" s="181"/>
      <c r="G85" s="181"/>
      <c r="H85" s="188"/>
    </row>
    <row r="86" spans="2:8">
      <c r="B86" s="194" t="s">
        <v>156</v>
      </c>
      <c r="C86" s="258" t="s">
        <v>39</v>
      </c>
      <c r="D86" s="258"/>
      <c r="E86" s="258"/>
      <c r="F86" s="190">
        <f>IFERROR(F82/F84,0)</f>
        <v>0.13110804125036143</v>
      </c>
      <c r="G86" s="192"/>
    </row>
    <row r="87" spans="2:8">
      <c r="B87" s="34"/>
      <c r="C87" s="21"/>
      <c r="D87" s="35"/>
      <c r="E87" s="36"/>
      <c r="F87" s="33"/>
      <c r="G87" s="191"/>
    </row>
    <row r="88" spans="2:8">
      <c r="B88" s="34"/>
      <c r="C88" s="21"/>
      <c r="D88" s="35"/>
      <c r="F88" s="33"/>
      <c r="G88" s="195"/>
      <c r="H88" s="195"/>
    </row>
    <row r="89" spans="2:8">
      <c r="B89" s="238" t="s">
        <v>56</v>
      </c>
      <c r="C89" s="238"/>
      <c r="D89" s="180"/>
      <c r="E89" s="180"/>
      <c r="F89" s="180"/>
      <c r="G89" s="1" t="s">
        <v>15</v>
      </c>
      <c r="H89" s="15" t="s">
        <v>57</v>
      </c>
    </row>
    <row r="90" spans="2:8">
      <c r="B90" s="2" t="s">
        <v>8</v>
      </c>
      <c r="C90" s="2" t="s">
        <v>17</v>
      </c>
      <c r="D90" s="2" t="s">
        <v>1</v>
      </c>
      <c r="E90" s="2" t="s">
        <v>2</v>
      </c>
      <c r="F90" s="3" t="s">
        <v>18</v>
      </c>
      <c r="G90" s="3" t="s">
        <v>19</v>
      </c>
      <c r="H90" s="16" t="s">
        <v>4</v>
      </c>
    </row>
    <row r="91" spans="2:8">
      <c r="B91" s="171">
        <v>1</v>
      </c>
      <c r="C91" s="4" t="s">
        <v>131</v>
      </c>
      <c r="D91" s="5" t="s">
        <v>0</v>
      </c>
      <c r="E91" s="6" t="str">
        <f>[5]KARU!$F$8</f>
        <v>A</v>
      </c>
      <c r="F91" s="7">
        <f>[5]KARU!$F$28</f>
        <v>4</v>
      </c>
      <c r="G91" s="8">
        <f>IFERROR(F91/F102,0)</f>
        <v>1.7308524448290783E-3</v>
      </c>
      <c r="H91" s="17"/>
    </row>
    <row r="92" spans="2:8">
      <c r="B92" s="171">
        <v>2</v>
      </c>
      <c r="C92" s="4" t="s">
        <v>132</v>
      </c>
      <c r="D92" s="5" t="s">
        <v>0</v>
      </c>
      <c r="E92" s="6" t="str">
        <f>[5]KARU!$G$8</f>
        <v>ACN</v>
      </c>
      <c r="F92" s="7">
        <f>[5]KARU!$G$28</f>
        <v>372</v>
      </c>
      <c r="G92" s="8">
        <f>IFERROR(F92/F102,0)</f>
        <v>0.1609692773691043</v>
      </c>
      <c r="H92" s="17"/>
    </row>
    <row r="93" spans="2:8">
      <c r="B93" s="171">
        <v>3</v>
      </c>
      <c r="C93" s="4" t="s">
        <v>133</v>
      </c>
      <c r="D93" s="5" t="s">
        <v>0</v>
      </c>
      <c r="E93" s="6" t="str">
        <f>[5]KARU!$H$8</f>
        <v>ANPP</v>
      </c>
      <c r="F93" s="7">
        <f>[5]KARU!$H$28</f>
        <v>128</v>
      </c>
      <c r="G93" s="8">
        <f>IFERROR(F93/F102,0)</f>
        <v>5.5387278234530504E-2</v>
      </c>
      <c r="H93" s="17"/>
    </row>
    <row r="94" spans="2:8">
      <c r="B94" s="171">
        <v>4</v>
      </c>
      <c r="C94" s="4" t="s">
        <v>134</v>
      </c>
      <c r="D94" s="5" t="s">
        <v>0</v>
      </c>
      <c r="E94" s="6" t="str">
        <f>[5]KARU!$I$8</f>
        <v>APGA</v>
      </c>
      <c r="F94" s="7">
        <f>[5]KARU!$I$28</f>
        <v>112</v>
      </c>
      <c r="G94" s="8">
        <f>IFERROR(F94/F102,0)</f>
        <v>4.8463868455214193E-2</v>
      </c>
      <c r="H94" s="17"/>
    </row>
    <row r="95" spans="2:8">
      <c r="B95" s="171">
        <v>5</v>
      </c>
      <c r="C95" s="4" t="s">
        <v>135</v>
      </c>
      <c r="D95" s="5" t="s">
        <v>0</v>
      </c>
      <c r="E95" s="6" t="str">
        <f>[5]KARU!$J$8</f>
        <v>CPC</v>
      </c>
      <c r="F95" s="7">
        <f>[5]KARU!$J$28</f>
        <v>237</v>
      </c>
      <c r="G95" s="8">
        <f>IFERROR(F95/F102,0)</f>
        <v>0.1025530073561229</v>
      </c>
      <c r="H95" s="17"/>
    </row>
    <row r="96" spans="2:8">
      <c r="B96" s="171">
        <v>6</v>
      </c>
      <c r="C96" s="9" t="s">
        <v>136</v>
      </c>
      <c r="D96" s="10" t="s">
        <v>0</v>
      </c>
      <c r="E96" s="11" t="str">
        <f>[5]KARU!$K$8</f>
        <v>PDP</v>
      </c>
      <c r="F96" s="12">
        <f>[5]KARU!$K$28</f>
        <v>1318</v>
      </c>
      <c r="G96" s="13">
        <f>IFERROR(F96/F102,0)</f>
        <v>0.57031588057118132</v>
      </c>
      <c r="H96" s="17" t="s">
        <v>5</v>
      </c>
    </row>
    <row r="97" spans="2:8">
      <c r="B97" s="171">
        <v>7</v>
      </c>
      <c r="C97" s="4" t="s">
        <v>137</v>
      </c>
      <c r="D97" s="5" t="s">
        <v>0</v>
      </c>
      <c r="E97" s="6" t="str">
        <f>[5]KARU!$M$8</f>
        <v>SDMP</v>
      </c>
      <c r="F97" s="7">
        <f>[5]KARU!$M$28</f>
        <v>4</v>
      </c>
      <c r="G97" s="8">
        <f>IFERROR(F97/F102,0)</f>
        <v>1.7308524448290783E-3</v>
      </c>
      <c r="H97" s="17"/>
    </row>
    <row r="98" spans="2:8">
      <c r="B98" s="181"/>
      <c r="C98" s="182"/>
      <c r="D98" s="183"/>
      <c r="E98" s="183"/>
      <c r="F98" s="184"/>
      <c r="G98" s="184"/>
      <c r="H98" s="185"/>
    </row>
    <row r="99" spans="2:8">
      <c r="B99" s="181"/>
      <c r="C99" s="182"/>
      <c r="D99" s="183"/>
      <c r="E99" s="183"/>
      <c r="F99" s="184"/>
      <c r="G99" s="184"/>
      <c r="H99" s="185"/>
    </row>
    <row r="100" spans="2:8">
      <c r="B100" s="186" t="s">
        <v>29</v>
      </c>
      <c r="C100" s="250" t="s">
        <v>30</v>
      </c>
      <c r="D100" s="251"/>
      <c r="E100" s="252"/>
      <c r="F100" s="187">
        <f>[5]KARU!$G$30</f>
        <v>2175</v>
      </c>
      <c r="G100" s="181"/>
      <c r="H100" s="188"/>
    </row>
    <row r="101" spans="2:8">
      <c r="B101" s="186" t="s">
        <v>31</v>
      </c>
      <c r="C101" s="250" t="s">
        <v>32</v>
      </c>
      <c r="D101" s="251"/>
      <c r="E101" s="252"/>
      <c r="F101" s="187">
        <f>[5]KARU!$G$31</f>
        <v>136</v>
      </c>
      <c r="G101" s="181"/>
      <c r="H101" s="188"/>
    </row>
    <row r="102" spans="2:8">
      <c r="B102" s="186" t="s">
        <v>33</v>
      </c>
      <c r="C102" s="250" t="s">
        <v>34</v>
      </c>
      <c r="D102" s="251"/>
      <c r="E102" s="252"/>
      <c r="F102" s="187">
        <f>[5]KARU!$G$32</f>
        <v>2311</v>
      </c>
      <c r="G102" s="181"/>
      <c r="H102" s="188"/>
    </row>
    <row r="103" spans="2:8">
      <c r="B103" s="186" t="s">
        <v>35</v>
      </c>
      <c r="C103" s="250" t="s">
        <v>36</v>
      </c>
      <c r="D103" s="251"/>
      <c r="E103" s="252"/>
      <c r="F103" s="187">
        <f>[5]KARU!$G$33</f>
        <v>2592</v>
      </c>
      <c r="G103" s="181"/>
      <c r="H103" s="188"/>
    </row>
    <row r="104" spans="2:8">
      <c r="B104" s="186" t="s">
        <v>37</v>
      </c>
      <c r="C104" s="250" t="s">
        <v>38</v>
      </c>
      <c r="D104" s="251"/>
      <c r="E104" s="252"/>
      <c r="F104" s="187">
        <f>[5]KARU!$G$34</f>
        <v>37636</v>
      </c>
      <c r="G104" s="181"/>
      <c r="H104" s="188"/>
    </row>
    <row r="105" spans="2:8">
      <c r="B105" s="182"/>
      <c r="C105" s="181"/>
      <c r="D105" s="189"/>
      <c r="E105" s="189"/>
      <c r="F105" s="181"/>
      <c r="G105" s="181"/>
      <c r="H105" s="188"/>
    </row>
    <row r="106" spans="2:8">
      <c r="B106" s="186" t="s">
        <v>156</v>
      </c>
      <c r="C106" s="258" t="s">
        <v>39</v>
      </c>
      <c r="D106" s="258"/>
      <c r="E106" s="258"/>
      <c r="F106" s="190">
        <f>IFERROR(F102/F104,0)</f>
        <v>6.1403974917632054E-2</v>
      </c>
      <c r="G106" s="181"/>
      <c r="H106" s="188"/>
    </row>
    <row r="107" spans="2:8">
      <c r="B107" s="196"/>
      <c r="C107" s="197"/>
      <c r="D107" s="197"/>
      <c r="E107" s="198"/>
      <c r="F107" s="33"/>
      <c r="G107" s="195"/>
      <c r="H107" s="195"/>
    </row>
    <row r="108" spans="2:8">
      <c r="B108" s="238" t="s">
        <v>58</v>
      </c>
      <c r="C108" s="238"/>
      <c r="D108" s="180"/>
      <c r="E108" s="180"/>
      <c r="F108" s="180"/>
      <c r="G108" s="1" t="s">
        <v>15</v>
      </c>
      <c r="H108" s="15" t="s">
        <v>59</v>
      </c>
    </row>
    <row r="109" spans="2:8" ht="18.600000000000001" customHeight="1">
      <c r="B109" s="2" t="s">
        <v>8</v>
      </c>
      <c r="C109" s="2" t="s">
        <v>17</v>
      </c>
      <c r="D109" s="2" t="s">
        <v>1</v>
      </c>
      <c r="E109" s="2" t="s">
        <v>2</v>
      </c>
      <c r="F109" s="3" t="s">
        <v>18</v>
      </c>
      <c r="G109" s="3" t="s">
        <v>19</v>
      </c>
      <c r="H109" s="16" t="s">
        <v>4</v>
      </c>
    </row>
    <row r="110" spans="2:8">
      <c r="B110" s="171">
        <v>1</v>
      </c>
      <c r="C110" s="4" t="s">
        <v>60</v>
      </c>
      <c r="D110" s="5" t="s">
        <v>0</v>
      </c>
      <c r="E110" s="6" t="str">
        <f>[6]GUI!$G$8</f>
        <v>ACN</v>
      </c>
      <c r="F110" s="7">
        <f>[6]GUI!$G$20</f>
        <v>64</v>
      </c>
      <c r="G110" s="8">
        <f>IFERROR(F110/F119,0)</f>
        <v>2.6711185308848081E-2</v>
      </c>
      <c r="H110" s="17"/>
    </row>
    <row r="111" spans="2:8">
      <c r="B111" s="171">
        <v>2</v>
      </c>
      <c r="C111" s="4" t="s">
        <v>61</v>
      </c>
      <c r="D111" s="5" t="s">
        <v>0</v>
      </c>
      <c r="E111" s="6" t="str">
        <f>[6]GUI!$H$8</f>
        <v>ANPP</v>
      </c>
      <c r="F111" s="7">
        <f>[6]GUI!$H$20</f>
        <v>80</v>
      </c>
      <c r="G111" s="8">
        <f>IFERROR(F111/F119,0)</f>
        <v>3.3388981636060099E-2</v>
      </c>
      <c r="H111" s="17"/>
    </row>
    <row r="112" spans="2:8">
      <c r="B112" s="171">
        <v>3</v>
      </c>
      <c r="C112" s="4" t="s">
        <v>62</v>
      </c>
      <c r="D112" s="5" t="s">
        <v>0</v>
      </c>
      <c r="E112" s="6" t="str">
        <f>[6]GUI!$I$8</f>
        <v>CPC</v>
      </c>
      <c r="F112" s="7">
        <f>[6]GUI!$I$20</f>
        <v>566</v>
      </c>
      <c r="G112" s="8">
        <f>IFERROR(F112/F119,0)</f>
        <v>0.23622704507512521</v>
      </c>
      <c r="H112" s="17"/>
    </row>
    <row r="113" spans="2:8">
      <c r="B113" s="171">
        <v>4</v>
      </c>
      <c r="C113" s="9" t="s">
        <v>63</v>
      </c>
      <c r="D113" s="10" t="s">
        <v>0</v>
      </c>
      <c r="E113" s="11" t="str">
        <f>[6]GUI!$K$8</f>
        <v>PDP</v>
      </c>
      <c r="F113" s="12">
        <f>[6]GUI!$K$20</f>
        <v>1489</v>
      </c>
      <c r="G113" s="13">
        <f>IFERROR(F113/F119,0)</f>
        <v>0.62145242070116857</v>
      </c>
      <c r="H113" s="17" t="s">
        <v>5</v>
      </c>
    </row>
    <row r="114" spans="2:8">
      <c r="B114" s="171">
        <v>5</v>
      </c>
      <c r="C114" s="4" t="s">
        <v>64</v>
      </c>
      <c r="D114" s="5" t="s">
        <v>0</v>
      </c>
      <c r="E114" s="6" t="str">
        <f>[6]GUI!$M$8</f>
        <v>SDMP</v>
      </c>
      <c r="F114" s="7">
        <f>[6]GUI!$M$20</f>
        <v>8</v>
      </c>
      <c r="G114" s="8">
        <f>IFERROR(F114/F119,0)</f>
        <v>3.3388981636060101E-3</v>
      </c>
      <c r="H114" s="17"/>
    </row>
    <row r="115" spans="2:8">
      <c r="B115" s="171">
        <v>6</v>
      </c>
      <c r="C115" s="4" t="s">
        <v>65</v>
      </c>
      <c r="D115" s="5" t="s">
        <v>0</v>
      </c>
      <c r="E115" s="6" t="str">
        <f>[6]GUI!$N$8</f>
        <v>UPP</v>
      </c>
      <c r="F115" s="7">
        <f>[6]GUI!$N$20</f>
        <v>10</v>
      </c>
      <c r="G115" s="8">
        <f>IFERROR(F115/F119,0)</f>
        <v>4.1736227045075123E-3</v>
      </c>
      <c r="H115" s="17"/>
    </row>
    <row r="116" spans="2:8">
      <c r="B116" s="181"/>
      <c r="C116" s="182"/>
      <c r="D116" s="183"/>
      <c r="E116" s="183"/>
      <c r="F116" s="184"/>
      <c r="G116" s="184"/>
      <c r="H116" s="185"/>
    </row>
    <row r="117" spans="2:8">
      <c r="B117" s="186" t="s">
        <v>29</v>
      </c>
      <c r="C117" s="250" t="s">
        <v>30</v>
      </c>
      <c r="D117" s="251"/>
      <c r="E117" s="252"/>
      <c r="F117" s="187">
        <f>[6]GUI!$G$22</f>
        <v>2217</v>
      </c>
      <c r="G117" s="181"/>
      <c r="H117" s="188"/>
    </row>
    <row r="118" spans="2:8">
      <c r="B118" s="186" t="s">
        <v>31</v>
      </c>
      <c r="C118" s="250" t="s">
        <v>32</v>
      </c>
      <c r="D118" s="251"/>
      <c r="E118" s="252"/>
      <c r="F118" s="187">
        <f>[6]GUI!$G$23</f>
        <v>179</v>
      </c>
      <c r="G118" s="181"/>
      <c r="H118" s="188"/>
    </row>
    <row r="119" spans="2:8">
      <c r="B119" s="186" t="s">
        <v>33</v>
      </c>
      <c r="C119" s="250" t="s">
        <v>34</v>
      </c>
      <c r="D119" s="251"/>
      <c r="E119" s="252"/>
      <c r="F119" s="187">
        <f>[6]GUI!$G$24</f>
        <v>2396</v>
      </c>
      <c r="G119" s="181"/>
      <c r="H119" s="188"/>
    </row>
    <row r="120" spans="2:8">
      <c r="B120" s="186" t="s">
        <v>35</v>
      </c>
      <c r="C120" s="250" t="s">
        <v>36</v>
      </c>
      <c r="D120" s="251"/>
      <c r="E120" s="252"/>
      <c r="F120" s="187">
        <f>[6]GUI!$G$25</f>
        <v>2673</v>
      </c>
      <c r="G120" s="181"/>
      <c r="H120" s="188"/>
    </row>
    <row r="121" spans="2:8">
      <c r="B121" s="186" t="s">
        <v>37</v>
      </c>
      <c r="C121" s="250" t="s">
        <v>38</v>
      </c>
      <c r="D121" s="251"/>
      <c r="E121" s="252"/>
      <c r="F121" s="187">
        <f>[6]GUI!$G$26</f>
        <v>21336</v>
      </c>
      <c r="G121" s="181"/>
      <c r="H121" s="188"/>
    </row>
    <row r="122" spans="2:8">
      <c r="B122" s="182"/>
      <c r="C122" s="181"/>
      <c r="D122" s="189"/>
      <c r="E122" s="189"/>
      <c r="F122" s="181"/>
      <c r="G122" s="181"/>
      <c r="H122" s="188"/>
    </row>
    <row r="123" spans="2:8">
      <c r="B123" s="186" t="s">
        <v>156</v>
      </c>
      <c r="C123" s="258" t="s">
        <v>39</v>
      </c>
      <c r="D123" s="258"/>
      <c r="E123" s="258"/>
      <c r="F123" s="190">
        <f>IFERROR(F119/F121,0)</f>
        <v>0.11229846269216348</v>
      </c>
      <c r="G123" s="181"/>
      <c r="H123" s="188"/>
    </row>
    <row r="124" spans="2:8">
      <c r="B124" s="196"/>
      <c r="C124" s="197"/>
      <c r="D124" s="197"/>
      <c r="E124" s="198"/>
      <c r="F124" s="197"/>
      <c r="G124" s="191"/>
      <c r="H124" s="191"/>
    </row>
    <row r="125" spans="2:8">
      <c r="B125" s="196"/>
      <c r="C125" s="197"/>
      <c r="D125" s="197"/>
      <c r="E125" s="198"/>
      <c r="F125" s="197"/>
      <c r="G125" s="191"/>
      <c r="H125" s="191"/>
    </row>
    <row r="126" spans="2:8">
      <c r="B126" s="238" t="s">
        <v>66</v>
      </c>
      <c r="C126" s="238"/>
      <c r="D126" s="180"/>
      <c r="E126" s="180"/>
      <c r="F126" s="180"/>
      <c r="G126" s="1" t="s">
        <v>15</v>
      </c>
      <c r="H126" s="15" t="s">
        <v>67</v>
      </c>
    </row>
    <row r="127" spans="2:8">
      <c r="B127" s="2" t="s">
        <v>8</v>
      </c>
      <c r="C127" s="2" t="s">
        <v>17</v>
      </c>
      <c r="D127" s="2" t="s">
        <v>1</v>
      </c>
      <c r="E127" s="2" t="s">
        <v>2</v>
      </c>
      <c r="F127" s="3" t="s">
        <v>18</v>
      </c>
      <c r="G127" s="3" t="s">
        <v>19</v>
      </c>
      <c r="H127" s="16" t="s">
        <v>4</v>
      </c>
    </row>
    <row r="128" spans="2:8">
      <c r="B128" s="171">
        <v>1</v>
      </c>
      <c r="C128" s="4" t="s">
        <v>68</v>
      </c>
      <c r="D128" s="5" t="s">
        <v>0</v>
      </c>
      <c r="E128" s="6" t="str">
        <f>[7]GWAGWA!$F$8</f>
        <v>AA</v>
      </c>
      <c r="F128" s="7">
        <f>[7]GWAGWA!$F$29</f>
        <v>6</v>
      </c>
      <c r="G128" s="8">
        <f t="shared" ref="G128:G136" si="0">IFERROR(F128/$F$138,0)</f>
        <v>2.3319082782743881E-3</v>
      </c>
      <c r="H128" s="17"/>
    </row>
    <row r="129" spans="2:8">
      <c r="B129" s="171">
        <v>2</v>
      </c>
      <c r="C129" s="4" t="s">
        <v>69</v>
      </c>
      <c r="D129" s="5" t="s">
        <v>0</v>
      </c>
      <c r="E129" s="6" t="str">
        <f>[7]GWAGWA!$G$8</f>
        <v>ACN</v>
      </c>
      <c r="F129" s="7">
        <f>[7]GWAGWA!$G$29</f>
        <v>100</v>
      </c>
      <c r="G129" s="8">
        <f t="shared" si="0"/>
        <v>3.8865137971239798E-2</v>
      </c>
      <c r="H129" s="17"/>
    </row>
    <row r="130" spans="2:8">
      <c r="B130" s="171">
        <v>3</v>
      </c>
      <c r="C130" s="4" t="s">
        <v>70</v>
      </c>
      <c r="D130" s="5" t="s">
        <v>0</v>
      </c>
      <c r="E130" s="6" t="str">
        <f>[7]GWAGWA!$H$8</f>
        <v>ANPP</v>
      </c>
      <c r="F130" s="7">
        <f>[7]GWAGWA!$H$29</f>
        <v>369</v>
      </c>
      <c r="G130" s="8">
        <f t="shared" si="0"/>
        <v>0.14341235911387484</v>
      </c>
      <c r="H130" s="17"/>
    </row>
    <row r="131" spans="2:8">
      <c r="B131" s="171">
        <v>4</v>
      </c>
      <c r="C131" s="4" t="s">
        <v>71</v>
      </c>
      <c r="D131" s="5" t="s">
        <v>0</v>
      </c>
      <c r="E131" s="6" t="str">
        <f>[7]GWAGWA!$I$8</f>
        <v>APGA</v>
      </c>
      <c r="F131" s="7">
        <f>[7]GWAGWA!$I$29</f>
        <v>95</v>
      </c>
      <c r="G131" s="8">
        <f t="shared" si="0"/>
        <v>3.6921881072677805E-2</v>
      </c>
      <c r="H131" s="17"/>
    </row>
    <row r="132" spans="2:8">
      <c r="B132" s="171">
        <v>5</v>
      </c>
      <c r="C132" s="4" t="s">
        <v>72</v>
      </c>
      <c r="D132" s="5" t="s">
        <v>0</v>
      </c>
      <c r="E132" s="6" t="str">
        <f>[7]GWAGWA!$J$8</f>
        <v>CPC</v>
      </c>
      <c r="F132" s="7">
        <f>[7]GWAGWA!$J$29</f>
        <v>879</v>
      </c>
      <c r="G132" s="8">
        <f t="shared" si="0"/>
        <v>0.34162456276719783</v>
      </c>
      <c r="H132" s="17"/>
    </row>
    <row r="133" spans="2:8">
      <c r="B133" s="171">
        <v>6</v>
      </c>
      <c r="C133" s="4" t="s">
        <v>73</v>
      </c>
      <c r="D133" s="5" t="s">
        <v>0</v>
      </c>
      <c r="E133" s="189" t="s">
        <v>12</v>
      </c>
      <c r="F133" s="189">
        <v>13</v>
      </c>
      <c r="G133" s="8">
        <f t="shared" si="0"/>
        <v>5.0524679362611733E-3</v>
      </c>
      <c r="H133" s="17"/>
    </row>
    <row r="134" spans="2:8">
      <c r="B134" s="171">
        <v>7</v>
      </c>
      <c r="C134" s="9" t="s">
        <v>74</v>
      </c>
      <c r="D134" s="10" t="s">
        <v>0</v>
      </c>
      <c r="E134" s="11" t="str">
        <f>[7]GWAGWA!$L$8</f>
        <v>PDP</v>
      </c>
      <c r="F134" s="12">
        <f>[7]GWAGWA!$L$29</f>
        <v>1060</v>
      </c>
      <c r="G134" s="13">
        <f t="shared" si="0"/>
        <v>0.41197046249514185</v>
      </c>
      <c r="H134" s="17" t="s">
        <v>5</v>
      </c>
    </row>
    <row r="135" spans="2:8">
      <c r="B135" s="171">
        <v>8</v>
      </c>
      <c r="C135" s="4" t="s">
        <v>75</v>
      </c>
      <c r="D135" s="5" t="s">
        <v>0</v>
      </c>
      <c r="E135" s="6" t="str">
        <f>[7]GWAGWA!$M$8</f>
        <v>PPA</v>
      </c>
      <c r="F135" s="7">
        <f>[7]GWAGWA!$M$29</f>
        <v>2</v>
      </c>
      <c r="G135" s="8">
        <f t="shared" si="0"/>
        <v>7.7730275942479595E-4</v>
      </c>
      <c r="H135" s="17"/>
    </row>
    <row r="136" spans="2:8">
      <c r="B136" s="171">
        <v>9</v>
      </c>
      <c r="C136" s="4" t="s">
        <v>76</v>
      </c>
      <c r="D136" s="5" t="s">
        <v>0</v>
      </c>
      <c r="E136" s="6" t="str">
        <f>[7]GWAGWA!$N$8</f>
        <v>UPP</v>
      </c>
      <c r="F136" s="7">
        <f>[7]GWAGWA!$N$29</f>
        <v>49</v>
      </c>
      <c r="G136" s="8">
        <f t="shared" si="0"/>
        <v>1.9043917605907502E-2</v>
      </c>
      <c r="H136" s="17"/>
    </row>
    <row r="137" spans="2:8">
      <c r="B137" s="181"/>
      <c r="C137" s="182"/>
      <c r="D137" s="183"/>
      <c r="E137" s="183"/>
      <c r="F137" s="184"/>
      <c r="G137" s="184"/>
      <c r="H137" s="185"/>
    </row>
    <row r="138" spans="2:8">
      <c r="B138" s="186" t="s">
        <v>29</v>
      </c>
      <c r="C138" s="250" t="s">
        <v>30</v>
      </c>
      <c r="D138" s="251"/>
      <c r="E138" s="252"/>
      <c r="F138" s="187">
        <f>[7]GWAGWA!$G$31</f>
        <v>2573</v>
      </c>
      <c r="G138" s="181"/>
      <c r="H138" s="188"/>
    </row>
    <row r="139" spans="2:8">
      <c r="B139" s="186" t="s">
        <v>31</v>
      </c>
      <c r="C139" s="250" t="s">
        <v>32</v>
      </c>
      <c r="D139" s="251"/>
      <c r="E139" s="252"/>
      <c r="F139" s="187">
        <f>[7]GWAGWA!$G$32</f>
        <v>261</v>
      </c>
      <c r="G139" s="181"/>
      <c r="H139" s="188"/>
    </row>
    <row r="140" spans="2:8">
      <c r="B140" s="186" t="s">
        <v>33</v>
      </c>
      <c r="C140" s="250" t="s">
        <v>34</v>
      </c>
      <c r="D140" s="251"/>
      <c r="E140" s="252"/>
      <c r="F140" s="187">
        <f>[7]GWAGWA!$G$33</f>
        <v>2834</v>
      </c>
      <c r="G140" s="181"/>
      <c r="H140" s="188"/>
    </row>
    <row r="141" spans="2:8">
      <c r="B141" s="186" t="s">
        <v>35</v>
      </c>
      <c r="C141" s="250" t="s">
        <v>36</v>
      </c>
      <c r="D141" s="251"/>
      <c r="E141" s="252"/>
      <c r="F141" s="187">
        <f>[7]GWAGWA!$G$34</f>
        <v>3203</v>
      </c>
      <c r="G141" s="181"/>
      <c r="H141" s="188"/>
    </row>
    <row r="142" spans="2:8">
      <c r="B142" s="186" t="s">
        <v>37</v>
      </c>
      <c r="C142" s="250" t="s">
        <v>38</v>
      </c>
      <c r="D142" s="251"/>
      <c r="E142" s="252"/>
      <c r="F142" s="187">
        <f>[7]GWAGWA!$G$35</f>
        <v>31067</v>
      </c>
      <c r="G142" s="181"/>
      <c r="H142" s="188"/>
    </row>
    <row r="143" spans="2:8">
      <c r="B143" s="182"/>
      <c r="C143" s="181"/>
      <c r="D143" s="189"/>
      <c r="E143" s="189"/>
      <c r="F143" s="181"/>
      <c r="G143" s="181"/>
      <c r="H143" s="188"/>
    </row>
    <row r="144" spans="2:8">
      <c r="B144" s="186" t="s">
        <v>156</v>
      </c>
      <c r="C144" s="258" t="s">
        <v>39</v>
      </c>
      <c r="D144" s="258"/>
      <c r="E144" s="258"/>
      <c r="F144" s="190">
        <f>IFERROR(F140/F142,0)</f>
        <v>9.1222197186725459E-2</v>
      </c>
      <c r="G144" s="181"/>
      <c r="H144" s="188"/>
    </row>
    <row r="145" spans="2:8">
      <c r="B145" s="238" t="s">
        <v>77</v>
      </c>
      <c r="C145" s="238"/>
      <c r="D145" s="180"/>
      <c r="E145" s="180"/>
      <c r="F145" s="180"/>
      <c r="G145" s="1" t="s">
        <v>15</v>
      </c>
      <c r="H145" s="15" t="s">
        <v>78</v>
      </c>
    </row>
    <row r="146" spans="2:8">
      <c r="B146" s="2" t="s">
        <v>8</v>
      </c>
      <c r="C146" s="2" t="s">
        <v>17</v>
      </c>
      <c r="D146" s="2" t="s">
        <v>1</v>
      </c>
      <c r="E146" s="2" t="s">
        <v>2</v>
      </c>
      <c r="F146" s="3" t="s">
        <v>18</v>
      </c>
      <c r="G146" s="3" t="s">
        <v>19</v>
      </c>
      <c r="H146" s="16" t="s">
        <v>4</v>
      </c>
    </row>
    <row r="147" spans="2:8">
      <c r="B147" s="171">
        <v>1</v>
      </c>
      <c r="C147" s="4" t="s">
        <v>79</v>
      </c>
      <c r="D147" s="5" t="s">
        <v>0</v>
      </c>
      <c r="E147" s="6" t="str">
        <f>[8]GWARINPA!$G$8</f>
        <v>AA</v>
      </c>
      <c r="F147" s="7">
        <f>[8]GWARINPA!$G$42</f>
        <v>6</v>
      </c>
      <c r="G147" s="8">
        <f>IFERROR(F147/F159,0)</f>
        <v>2.062564455139223E-3</v>
      </c>
      <c r="H147" s="17"/>
    </row>
    <row r="148" spans="2:8">
      <c r="B148" s="171">
        <v>2</v>
      </c>
      <c r="C148" s="4" t="s">
        <v>80</v>
      </c>
      <c r="D148" s="5" t="s">
        <v>0</v>
      </c>
      <c r="E148" s="6" t="str">
        <f>[8]GWARINPA!$H$8</f>
        <v>ACN</v>
      </c>
      <c r="F148" s="7">
        <f>[8]GWARINPA!$H$42</f>
        <v>695</v>
      </c>
      <c r="G148" s="8">
        <f>IFERROR(F148/F159,0)</f>
        <v>0.23891371605362668</v>
      </c>
      <c r="H148" s="17"/>
    </row>
    <row r="149" spans="2:8">
      <c r="B149" s="171">
        <v>3</v>
      </c>
      <c r="C149" s="4" t="s">
        <v>81</v>
      </c>
      <c r="D149" s="5" t="s">
        <v>0</v>
      </c>
      <c r="E149" s="6" t="str">
        <f>[8]GWARINPA!$I$8</f>
        <v>ANPP</v>
      </c>
      <c r="F149" s="7">
        <f>[8]GWARINPA!$I$42</f>
        <v>163</v>
      </c>
      <c r="G149" s="8">
        <f>IFERROR(F149/F159,0)</f>
        <v>5.6033001031282226E-2</v>
      </c>
      <c r="H149" s="17"/>
    </row>
    <row r="150" spans="2:8">
      <c r="B150" s="171">
        <v>4</v>
      </c>
      <c r="C150" s="4" t="s">
        <v>82</v>
      </c>
      <c r="D150" s="5" t="s">
        <v>0</v>
      </c>
      <c r="E150" s="6" t="str">
        <f>[8]GWARINPA!$J$8</f>
        <v>APGA</v>
      </c>
      <c r="F150" s="7">
        <f>[8]GWARINPA!$J$42</f>
        <v>22</v>
      </c>
      <c r="G150" s="8">
        <f>IFERROR(F150/F159,0)</f>
        <v>7.5627363355104844E-3</v>
      </c>
      <c r="H150" s="17"/>
    </row>
    <row r="151" spans="2:8">
      <c r="B151" s="171">
        <v>5</v>
      </c>
      <c r="C151" s="4" t="s">
        <v>83</v>
      </c>
      <c r="D151" s="5" t="s">
        <v>0</v>
      </c>
      <c r="E151" s="6" t="str">
        <f>[8]GWARINPA!$K$8</f>
        <v>CPC</v>
      </c>
      <c r="F151" s="7">
        <f>[8]GWARINPA!$K$42</f>
        <v>467</v>
      </c>
      <c r="G151" s="8">
        <f>IFERROR(F151/F159,0)</f>
        <v>0.16053626675833621</v>
      </c>
      <c r="H151" s="17"/>
    </row>
    <row r="152" spans="2:8">
      <c r="B152" s="171">
        <v>6</v>
      </c>
      <c r="C152" s="9" t="s">
        <v>84</v>
      </c>
      <c r="D152" s="10" t="s">
        <v>0</v>
      </c>
      <c r="E152" s="11" t="str">
        <f>[8]GWARINPA!$M$8</f>
        <v>PDP</v>
      </c>
      <c r="F152" s="12">
        <f>[8]GWARINPA!$M$42</f>
        <v>1156</v>
      </c>
      <c r="G152" s="13">
        <f>IFERROR(F152/F159,0)</f>
        <v>0.39738741835682367</v>
      </c>
      <c r="H152" s="17" t="s">
        <v>5</v>
      </c>
    </row>
    <row r="153" spans="2:8">
      <c r="B153" s="171">
        <v>7</v>
      </c>
      <c r="C153" s="4" t="s">
        <v>85</v>
      </c>
      <c r="D153" s="5" t="s">
        <v>0</v>
      </c>
      <c r="E153" s="6" t="str">
        <f>[8]GWARINPA!$N$8</f>
        <v>PPA</v>
      </c>
      <c r="F153" s="7">
        <f>[8]GWARINPA!$N$42</f>
        <v>5</v>
      </c>
      <c r="G153" s="8">
        <f>IFERROR(F153/F159,0)</f>
        <v>1.7188037126160192E-3</v>
      </c>
      <c r="H153" s="17"/>
    </row>
    <row r="154" spans="2:8">
      <c r="B154" s="171">
        <v>8</v>
      </c>
      <c r="C154" s="4" t="s">
        <v>86</v>
      </c>
      <c r="D154" s="5" t="s">
        <v>0</v>
      </c>
      <c r="E154" s="6" t="str">
        <f>[8]GWARINPA!$P$8</f>
        <v>UPP</v>
      </c>
      <c r="F154" s="7">
        <f>[8]GWARINPA!$P$42</f>
        <v>193</v>
      </c>
      <c r="G154" s="8">
        <f>IFERROR(F154/F159,0)</f>
        <v>6.6345823306978344E-2</v>
      </c>
      <c r="H154" s="17"/>
    </row>
    <row r="155" spans="2:8">
      <c r="B155" s="181"/>
      <c r="C155" s="182"/>
      <c r="D155" s="183"/>
      <c r="E155" s="183"/>
      <c r="F155" s="184"/>
      <c r="G155" s="184"/>
      <c r="H155" s="185"/>
    </row>
    <row r="156" spans="2:8" ht="7.5" customHeight="1">
      <c r="B156" s="181"/>
      <c r="C156" s="182"/>
      <c r="D156" s="183"/>
      <c r="E156" s="183"/>
      <c r="F156" s="184"/>
      <c r="G156" s="184"/>
      <c r="H156" s="185"/>
    </row>
    <row r="157" spans="2:8">
      <c r="B157" s="186" t="s">
        <v>29</v>
      </c>
      <c r="C157" s="250" t="s">
        <v>30</v>
      </c>
      <c r="D157" s="251"/>
      <c r="E157" s="252"/>
      <c r="F157" s="187">
        <f>[8]GWARINPA!$G$44</f>
        <v>2707</v>
      </c>
      <c r="G157" s="181"/>
      <c r="H157" s="188"/>
    </row>
    <row r="158" spans="2:8">
      <c r="B158" s="186" t="s">
        <v>31</v>
      </c>
      <c r="C158" s="250" t="s">
        <v>32</v>
      </c>
      <c r="D158" s="251"/>
      <c r="E158" s="252"/>
      <c r="F158" s="187">
        <f>[8]GWARINPA!$G$45</f>
        <v>202</v>
      </c>
      <c r="G158" s="181"/>
      <c r="H158" s="188"/>
    </row>
    <row r="159" spans="2:8">
      <c r="B159" s="186" t="s">
        <v>33</v>
      </c>
      <c r="C159" s="250" t="s">
        <v>34</v>
      </c>
      <c r="D159" s="251"/>
      <c r="E159" s="252"/>
      <c r="F159" s="187">
        <f>[8]GWARINPA!$G$46</f>
        <v>2909</v>
      </c>
      <c r="G159" s="181"/>
      <c r="H159" s="188"/>
    </row>
    <row r="160" spans="2:8">
      <c r="B160" s="186" t="s">
        <v>35</v>
      </c>
      <c r="C160" s="250" t="s">
        <v>36</v>
      </c>
      <c r="D160" s="251"/>
      <c r="E160" s="252"/>
      <c r="F160" s="187">
        <f>[8]GWARINPA!$G$47</f>
        <v>3199</v>
      </c>
      <c r="G160" s="181"/>
      <c r="H160" s="188"/>
    </row>
    <row r="161" spans="2:8">
      <c r="B161" s="186" t="s">
        <v>37</v>
      </c>
      <c r="C161" s="250" t="s">
        <v>38</v>
      </c>
      <c r="D161" s="251"/>
      <c r="E161" s="252"/>
      <c r="F161" s="187">
        <f>[8]GWARINPA!$G$48</f>
        <v>60510</v>
      </c>
      <c r="G161" s="181"/>
      <c r="H161" s="188"/>
    </row>
    <row r="162" spans="2:8">
      <c r="B162" s="182"/>
      <c r="C162" s="181"/>
      <c r="D162" s="189"/>
      <c r="E162" s="189"/>
      <c r="F162" s="181"/>
      <c r="G162" s="181"/>
      <c r="H162" s="188"/>
    </row>
    <row r="163" spans="2:8">
      <c r="B163" s="186" t="s">
        <v>156</v>
      </c>
      <c r="C163" s="258" t="s">
        <v>39</v>
      </c>
      <c r="D163" s="258"/>
      <c r="E163" s="258"/>
      <c r="F163" s="190">
        <f>IFERROR(F159/F161,0)</f>
        <v>4.807469839695918E-2</v>
      </c>
      <c r="G163" s="181"/>
      <c r="H163" s="188"/>
    </row>
    <row r="164" spans="2:8">
      <c r="B164" s="34"/>
      <c r="C164" s="21"/>
      <c r="D164" s="35"/>
      <c r="F164" s="33"/>
      <c r="G164" s="192"/>
    </row>
    <row r="165" spans="2:8" ht="6" customHeight="1">
      <c r="B165" s="34"/>
      <c r="C165" s="21"/>
      <c r="D165" s="35"/>
      <c r="F165" s="33"/>
      <c r="G165" s="191"/>
    </row>
    <row r="166" spans="2:8">
      <c r="B166" s="238" t="s">
        <v>87</v>
      </c>
      <c r="C166" s="238"/>
      <c r="D166" s="180"/>
      <c r="E166" s="180"/>
      <c r="F166" s="180"/>
      <c r="G166" s="1" t="s">
        <v>15</v>
      </c>
      <c r="H166" s="15" t="s">
        <v>88</v>
      </c>
    </row>
    <row r="167" spans="2:8">
      <c r="B167" s="2" t="s">
        <v>8</v>
      </c>
      <c r="C167" s="2" t="s">
        <v>17</v>
      </c>
      <c r="D167" s="2" t="s">
        <v>1</v>
      </c>
      <c r="E167" s="2" t="s">
        <v>2</v>
      </c>
      <c r="F167" s="3" t="s">
        <v>18</v>
      </c>
      <c r="G167" s="3" t="s">
        <v>19</v>
      </c>
      <c r="H167" s="16" t="s">
        <v>4</v>
      </c>
    </row>
    <row r="168" spans="2:8">
      <c r="B168" s="171">
        <v>1</v>
      </c>
      <c r="C168" s="4" t="s">
        <v>89</v>
      </c>
      <c r="D168" s="5" t="s">
        <v>0</v>
      </c>
      <c r="E168" s="6" t="str">
        <f>[9]KABUSA!$F$8</f>
        <v>AA</v>
      </c>
      <c r="F168" s="7">
        <f>[9]KABUSA!$F$32</f>
        <v>2</v>
      </c>
      <c r="G168" s="8">
        <f>IFERROR(F168/F183,0)</f>
        <v>8.0321285140562252E-4</v>
      </c>
      <c r="H168" s="17"/>
    </row>
    <row r="169" spans="2:8">
      <c r="B169" s="171">
        <v>2</v>
      </c>
      <c r="C169" s="4" t="s">
        <v>90</v>
      </c>
      <c r="D169" s="5" t="s">
        <v>0</v>
      </c>
      <c r="E169" s="6" t="str">
        <f>[9]KABUSA!$G$8</f>
        <v>ACN</v>
      </c>
      <c r="F169" s="7">
        <f>[9]KABUSA!$G$32</f>
        <v>88</v>
      </c>
      <c r="G169" s="8">
        <f>IFERROR(F169/F183,0)</f>
        <v>3.5341365461847386E-2</v>
      </c>
      <c r="H169" s="17"/>
    </row>
    <row r="170" spans="2:8">
      <c r="B170" s="171">
        <v>3</v>
      </c>
      <c r="C170" s="4" t="s">
        <v>91</v>
      </c>
      <c r="D170" s="5" t="s">
        <v>0</v>
      </c>
      <c r="E170" s="6" t="str">
        <f>[9]KABUSA!$H$8</f>
        <v>ANPP</v>
      </c>
      <c r="F170" s="7">
        <f>[9]KABUSA!$H$32</f>
        <v>39</v>
      </c>
      <c r="G170" s="8">
        <f>IFERROR(F170/F183,0)</f>
        <v>1.566265060240964E-2</v>
      </c>
      <c r="H170" s="17"/>
    </row>
    <row r="171" spans="2:8">
      <c r="B171" s="171">
        <v>4</v>
      </c>
      <c r="C171" s="4" t="s">
        <v>92</v>
      </c>
      <c r="D171" s="5" t="s">
        <v>0</v>
      </c>
      <c r="E171" s="6" t="str">
        <f>[9]KABUSA!$I$8</f>
        <v>APGA</v>
      </c>
      <c r="F171" s="7">
        <f>[9]KABUSA!$I$32</f>
        <v>17</v>
      </c>
      <c r="G171" s="8">
        <f>IFERROR(F171/F183,0)</f>
        <v>6.8273092369477914E-3</v>
      </c>
      <c r="H171" s="17"/>
    </row>
    <row r="172" spans="2:8">
      <c r="B172" s="171">
        <v>5</v>
      </c>
      <c r="C172" s="4" t="s">
        <v>492</v>
      </c>
      <c r="D172" s="5" t="s">
        <v>0</v>
      </c>
      <c r="E172" s="6" t="str">
        <f>[9]KABUSA!$J$8</f>
        <v>CPC</v>
      </c>
      <c r="F172" s="7">
        <f>[9]KABUSA!$J$32</f>
        <v>337</v>
      </c>
      <c r="G172" s="8">
        <f>IFERROR(F172/F183,0)</f>
        <v>0.13534136546184738</v>
      </c>
      <c r="H172" s="17"/>
    </row>
    <row r="173" spans="2:8">
      <c r="B173" s="171">
        <v>6</v>
      </c>
      <c r="C173" s="4" t="s">
        <v>493</v>
      </c>
      <c r="D173" s="5" t="s">
        <v>0</v>
      </c>
      <c r="E173" s="6" t="str">
        <f>[9]KABUSA!$K$8</f>
        <v>CPP</v>
      </c>
      <c r="F173" s="7">
        <f>[9]KABUSA!$K$32</f>
        <v>2</v>
      </c>
      <c r="G173" s="8">
        <f>IFERROR(F173/F183,0)</f>
        <v>8.0321285140562252E-4</v>
      </c>
      <c r="H173" s="17"/>
    </row>
    <row r="174" spans="2:8">
      <c r="B174" s="171">
        <v>7</v>
      </c>
      <c r="C174" s="4" t="s">
        <v>494</v>
      </c>
      <c r="D174" s="5" t="s">
        <v>0</v>
      </c>
      <c r="E174" s="6" t="str">
        <f>[9]KABUSA!$L$8</f>
        <v>LP</v>
      </c>
      <c r="F174" s="7">
        <f>[9]KABUSA!$L$32</f>
        <v>32</v>
      </c>
      <c r="G174" s="8">
        <f>IFERROR(F174/F183,0)</f>
        <v>1.285140562248996E-2</v>
      </c>
      <c r="H174" s="17"/>
    </row>
    <row r="175" spans="2:8">
      <c r="B175" s="171">
        <v>8</v>
      </c>
      <c r="C175" s="4" t="s">
        <v>93</v>
      </c>
      <c r="D175" s="5" t="s">
        <v>0</v>
      </c>
      <c r="E175" s="6" t="str">
        <f>[9]KABUSA!$M$8</f>
        <v>NCP</v>
      </c>
      <c r="F175" s="7">
        <f>[9]KABUSA!$M$32</f>
        <v>11</v>
      </c>
      <c r="G175" s="8">
        <f>IFERROR(F175/F183,0)</f>
        <v>4.4176706827309233E-3</v>
      </c>
      <c r="H175" s="17"/>
    </row>
    <row r="176" spans="2:8">
      <c r="B176" s="171">
        <v>9</v>
      </c>
      <c r="C176" s="9" t="s">
        <v>94</v>
      </c>
      <c r="D176" s="10" t="s">
        <v>0</v>
      </c>
      <c r="E176" s="11" t="str">
        <f>[9]KABUSA!$N$8</f>
        <v>PDP</v>
      </c>
      <c r="F176" s="12">
        <f>[9]KABUSA!$N$32</f>
        <v>1705</v>
      </c>
      <c r="G176" s="13">
        <f>IFERROR(F176/F183,0)</f>
        <v>0.68473895582329314</v>
      </c>
      <c r="H176" s="17" t="s">
        <v>5</v>
      </c>
    </row>
    <row r="177" spans="2:8">
      <c r="B177" s="171">
        <v>10</v>
      </c>
      <c r="C177" s="4" t="s">
        <v>495</v>
      </c>
      <c r="D177" s="5" t="s">
        <v>0</v>
      </c>
      <c r="E177" s="6" t="str">
        <f>[9]KABUSA!$O$8</f>
        <v>PPA</v>
      </c>
      <c r="F177" s="7">
        <f>[9]KABUSA!$O$32</f>
        <v>2</v>
      </c>
      <c r="G177" s="8">
        <f>IFERROR(F177/F183,0)</f>
        <v>8.0321285140562252E-4</v>
      </c>
      <c r="H177" s="17"/>
    </row>
    <row r="178" spans="2:8">
      <c r="B178" s="171">
        <v>11</v>
      </c>
      <c r="C178" s="4" t="s">
        <v>95</v>
      </c>
      <c r="D178" s="5" t="s">
        <v>0</v>
      </c>
      <c r="E178" s="6" t="str">
        <f>[9]KABUSA!$P$8</f>
        <v>UPP</v>
      </c>
      <c r="F178" s="7">
        <f>[9]KABUSA!$P$32</f>
        <v>67</v>
      </c>
      <c r="G178" s="8">
        <f>IFERROR(F178/F183,0)</f>
        <v>2.6907630522088354E-2</v>
      </c>
      <c r="H178" s="17"/>
    </row>
    <row r="179" spans="2:8">
      <c r="B179" s="181"/>
      <c r="C179" s="182"/>
      <c r="D179" s="183"/>
      <c r="E179" s="183"/>
      <c r="F179" s="184"/>
      <c r="G179" s="184"/>
      <c r="H179" s="185"/>
    </row>
    <row r="180" spans="2:8" ht="2.25" customHeight="1">
      <c r="B180" s="181"/>
      <c r="C180" s="182"/>
      <c r="D180" s="183"/>
      <c r="E180" s="183"/>
      <c r="F180" s="184"/>
      <c r="G180" s="184"/>
      <c r="H180" s="185"/>
    </row>
    <row r="181" spans="2:8">
      <c r="B181" s="186" t="s">
        <v>29</v>
      </c>
      <c r="C181" s="250" t="s">
        <v>30</v>
      </c>
      <c r="D181" s="251"/>
      <c r="E181" s="252"/>
      <c r="F181" s="187">
        <f>[9]KABUSA!$G$34</f>
        <v>2302</v>
      </c>
      <c r="G181" s="181"/>
      <c r="H181" s="188"/>
    </row>
    <row r="182" spans="2:8">
      <c r="B182" s="186" t="s">
        <v>31</v>
      </c>
      <c r="C182" s="250" t="s">
        <v>32</v>
      </c>
      <c r="D182" s="251"/>
      <c r="E182" s="252"/>
      <c r="F182" s="187">
        <f>[9]KABUSA!$G$35</f>
        <v>188</v>
      </c>
      <c r="G182" s="181"/>
      <c r="H182" s="188"/>
    </row>
    <row r="183" spans="2:8">
      <c r="B183" s="186" t="s">
        <v>33</v>
      </c>
      <c r="C183" s="250" t="s">
        <v>34</v>
      </c>
      <c r="D183" s="251"/>
      <c r="E183" s="252"/>
      <c r="F183" s="187">
        <f>[9]KABUSA!$G$36</f>
        <v>2490</v>
      </c>
      <c r="G183" s="181"/>
      <c r="H183" s="188"/>
    </row>
    <row r="184" spans="2:8">
      <c r="B184" s="186" t="s">
        <v>35</v>
      </c>
      <c r="C184" s="250" t="s">
        <v>36</v>
      </c>
      <c r="D184" s="251"/>
      <c r="E184" s="252"/>
      <c r="F184" s="187">
        <f>[9]KABUSA!$G$37</f>
        <v>2754</v>
      </c>
      <c r="G184" s="181"/>
      <c r="H184" s="188"/>
    </row>
    <row r="185" spans="2:8">
      <c r="B185" s="186" t="s">
        <v>37</v>
      </c>
      <c r="C185" s="250" t="s">
        <v>38</v>
      </c>
      <c r="D185" s="251"/>
      <c r="E185" s="252"/>
      <c r="F185" s="187">
        <f>[9]KABUSA!$G$38</f>
        <v>38819</v>
      </c>
      <c r="G185" s="181"/>
      <c r="H185" s="188"/>
    </row>
    <row r="186" spans="2:8">
      <c r="B186" s="182"/>
      <c r="C186" s="181"/>
      <c r="D186" s="189"/>
      <c r="E186" s="189"/>
      <c r="F186" s="181"/>
      <c r="G186" s="181"/>
      <c r="H186" s="188"/>
    </row>
    <row r="187" spans="2:8">
      <c r="B187" s="186" t="s">
        <v>156</v>
      </c>
      <c r="C187" s="258" t="s">
        <v>39</v>
      </c>
      <c r="D187" s="258"/>
      <c r="E187" s="258"/>
      <c r="F187" s="233">
        <f>IFERROR(F183/F185,0)</f>
        <v>6.4143847085190248E-2</v>
      </c>
      <c r="G187" s="181"/>
      <c r="H187" s="188"/>
    </row>
    <row r="188" spans="2:8">
      <c r="B188" s="238" t="s">
        <v>96</v>
      </c>
      <c r="C188" s="238"/>
      <c r="D188" s="180"/>
      <c r="E188" s="180"/>
      <c r="F188" s="180"/>
      <c r="G188" s="1" t="s">
        <v>15</v>
      </c>
      <c r="H188" s="15" t="s">
        <v>97</v>
      </c>
    </row>
    <row r="189" spans="2:8">
      <c r="B189" s="2" t="s">
        <v>8</v>
      </c>
      <c r="C189" s="2" t="s">
        <v>17</v>
      </c>
      <c r="D189" s="2" t="s">
        <v>1</v>
      </c>
      <c r="E189" s="2" t="s">
        <v>2</v>
      </c>
      <c r="F189" s="3" t="s">
        <v>18</v>
      </c>
      <c r="G189" s="3" t="s">
        <v>19</v>
      </c>
      <c r="H189" s="16" t="s">
        <v>4</v>
      </c>
    </row>
    <row r="190" spans="2:8">
      <c r="B190" s="171">
        <v>1</v>
      </c>
      <c r="C190" s="4" t="s">
        <v>98</v>
      </c>
      <c r="D190" s="5" t="s">
        <v>0</v>
      </c>
      <c r="E190" s="6" t="str">
        <f>[10]KARSHI!$F$8</f>
        <v>CPC</v>
      </c>
      <c r="F190" s="7">
        <f>[10]KARSHI!$F$18</f>
        <v>1436</v>
      </c>
      <c r="G190" s="8">
        <f>IFERROR(F190/F199,0)</f>
        <v>0.4894342194955692</v>
      </c>
      <c r="H190" s="17"/>
    </row>
    <row r="191" spans="2:8">
      <c r="B191" s="171">
        <v>2</v>
      </c>
      <c r="C191" s="4" t="s">
        <v>99</v>
      </c>
      <c r="D191" s="5" t="s">
        <v>0</v>
      </c>
      <c r="E191" s="6" t="str">
        <f>[10]KARSHI!$G$8</f>
        <v>ACN</v>
      </c>
      <c r="F191" s="7">
        <f>[10]KARSHI!$G$18</f>
        <v>14</v>
      </c>
      <c r="G191" s="8">
        <f>IFERROR(F191/F199,0)</f>
        <v>4.7716428084526247E-3</v>
      </c>
      <c r="H191" s="17"/>
    </row>
    <row r="192" spans="2:8">
      <c r="B192" s="171">
        <v>3</v>
      </c>
      <c r="C192" s="4" t="s">
        <v>100</v>
      </c>
      <c r="D192" s="5" t="s">
        <v>0</v>
      </c>
      <c r="E192" s="6" t="str">
        <f>[10]KARSHI!$H$8</f>
        <v>ANPP</v>
      </c>
      <c r="F192" s="7">
        <f>[10]KARSHI!$H$18</f>
        <v>19</v>
      </c>
      <c r="G192" s="8">
        <f>IFERROR(F192/F199,0)</f>
        <v>6.4758009543285618E-3</v>
      </c>
      <c r="H192" s="17"/>
    </row>
    <row r="193" spans="2:8">
      <c r="B193" s="171">
        <v>4</v>
      </c>
      <c r="C193" s="9" t="s">
        <v>101</v>
      </c>
      <c r="D193" s="10" t="s">
        <v>0</v>
      </c>
      <c r="E193" s="11" t="str">
        <f>[10]KARSHI!$J$8</f>
        <v>PDP</v>
      </c>
      <c r="F193" s="12">
        <f>[10]KARSHI!$J$18</f>
        <v>1462</v>
      </c>
      <c r="G193" s="13">
        <f>IFERROR(F193/F199,0)</f>
        <v>0.49829584185412407</v>
      </c>
      <c r="H193" s="17" t="s">
        <v>5</v>
      </c>
    </row>
    <row r="194" spans="2:8">
      <c r="B194" s="171">
        <v>5</v>
      </c>
      <c r="C194" s="4" t="s">
        <v>102</v>
      </c>
      <c r="D194" s="5" t="s">
        <v>0</v>
      </c>
      <c r="E194" s="6" t="str">
        <f>[10]KARSHI!$L$8</f>
        <v>SDMP</v>
      </c>
      <c r="F194" s="7">
        <f>[10]KARSHI!$L$18</f>
        <v>3</v>
      </c>
      <c r="G194" s="8">
        <f>IFERROR(F194/F199,0)</f>
        <v>1.0224948875255625E-3</v>
      </c>
      <c r="H194" s="17"/>
    </row>
    <row r="195" spans="2:8">
      <c r="B195" s="181"/>
      <c r="C195" s="182"/>
      <c r="D195" s="183"/>
      <c r="E195" s="183"/>
      <c r="F195" s="184"/>
      <c r="G195" s="184"/>
      <c r="H195" s="185"/>
    </row>
    <row r="196" spans="2:8">
      <c r="B196" s="181"/>
      <c r="C196" s="182"/>
      <c r="D196" s="183"/>
      <c r="E196" s="183"/>
      <c r="F196" s="184"/>
      <c r="G196" s="184"/>
      <c r="H196" s="185"/>
    </row>
    <row r="197" spans="2:8">
      <c r="B197" s="186" t="s">
        <v>29</v>
      </c>
      <c r="C197" s="250" t="s">
        <v>30</v>
      </c>
      <c r="D197" s="251"/>
      <c r="E197" s="252"/>
      <c r="F197" s="187">
        <f>[10]KARSHI!$G$20</f>
        <v>2934</v>
      </c>
      <c r="G197" s="181"/>
      <c r="H197" s="188"/>
    </row>
    <row r="198" spans="2:8">
      <c r="B198" s="186" t="s">
        <v>31</v>
      </c>
      <c r="C198" s="250" t="s">
        <v>32</v>
      </c>
      <c r="D198" s="251"/>
      <c r="E198" s="252"/>
      <c r="F198" s="187">
        <f>[10]KARSHI!$G$21</f>
        <v>0</v>
      </c>
      <c r="G198" s="181"/>
      <c r="H198" s="188"/>
    </row>
    <row r="199" spans="2:8">
      <c r="B199" s="186" t="s">
        <v>33</v>
      </c>
      <c r="C199" s="250" t="s">
        <v>34</v>
      </c>
      <c r="D199" s="251"/>
      <c r="E199" s="252"/>
      <c r="F199" s="187">
        <f>[10]KARSHI!$G$22</f>
        <v>2934</v>
      </c>
      <c r="G199" s="181"/>
      <c r="H199" s="188"/>
    </row>
    <row r="200" spans="2:8">
      <c r="B200" s="186" t="s">
        <v>35</v>
      </c>
      <c r="C200" s="250" t="s">
        <v>36</v>
      </c>
      <c r="D200" s="251"/>
      <c r="E200" s="252"/>
      <c r="F200" s="187">
        <f>[10]KARSHI!$G$23</f>
        <v>3200</v>
      </c>
      <c r="G200" s="181"/>
      <c r="H200" s="188"/>
    </row>
    <row r="201" spans="2:8">
      <c r="B201" s="186" t="s">
        <v>37</v>
      </c>
      <c r="C201" s="250" t="s">
        <v>38</v>
      </c>
      <c r="D201" s="251"/>
      <c r="E201" s="252"/>
      <c r="F201" s="187">
        <f>[10]KARSHI!$G$24</f>
        <v>9570</v>
      </c>
      <c r="G201" s="181"/>
      <c r="H201" s="188"/>
    </row>
    <row r="202" spans="2:8">
      <c r="B202" s="182"/>
      <c r="C202" s="181"/>
      <c r="D202" s="189"/>
      <c r="E202" s="189"/>
      <c r="F202" s="181"/>
      <c r="G202" s="181"/>
      <c r="H202" s="188"/>
    </row>
    <row r="203" spans="2:8">
      <c r="B203" s="186" t="s">
        <v>156</v>
      </c>
      <c r="C203" s="258" t="s">
        <v>39</v>
      </c>
      <c r="D203" s="258"/>
      <c r="E203" s="258"/>
      <c r="F203" s="190">
        <f>IFERROR(F199/F201,0)</f>
        <v>0.30658307210031349</v>
      </c>
      <c r="G203" s="181"/>
      <c r="H203" s="188"/>
    </row>
    <row r="204" spans="2:8">
      <c r="B204" s="34"/>
      <c r="C204" s="21"/>
      <c r="D204" s="35"/>
      <c r="F204" s="33"/>
      <c r="G204" s="192"/>
      <c r="H204" s="23"/>
    </row>
    <row r="205" spans="2:8">
      <c r="B205" s="34"/>
      <c r="C205" s="21"/>
      <c r="D205" s="35"/>
      <c r="F205" s="33"/>
      <c r="G205" s="191"/>
      <c r="H205" s="23"/>
    </row>
    <row r="206" spans="2:8">
      <c r="B206" s="238" t="s">
        <v>103</v>
      </c>
      <c r="C206" s="238"/>
      <c r="D206" s="180"/>
      <c r="E206" s="180"/>
      <c r="F206" s="180"/>
      <c r="G206" s="1" t="s">
        <v>15</v>
      </c>
      <c r="H206" s="15" t="s">
        <v>104</v>
      </c>
    </row>
    <row r="207" spans="2:8">
      <c r="B207" s="2" t="s">
        <v>8</v>
      </c>
      <c r="C207" s="2" t="s">
        <v>17</v>
      </c>
      <c r="D207" s="2" t="s">
        <v>1</v>
      </c>
      <c r="E207" s="2" t="s">
        <v>2</v>
      </c>
      <c r="F207" s="3" t="s">
        <v>18</v>
      </c>
      <c r="G207" s="3" t="s">
        <v>19</v>
      </c>
      <c r="H207" s="16" t="s">
        <v>4</v>
      </c>
    </row>
    <row r="208" spans="2:8">
      <c r="B208" s="171">
        <v>1</v>
      </c>
      <c r="C208" s="4" t="s">
        <v>496</v>
      </c>
      <c r="D208" s="5" t="s">
        <v>0</v>
      </c>
      <c r="E208" s="6" t="str">
        <f>[11]OROZO!$F$8</f>
        <v>A</v>
      </c>
      <c r="F208" s="7">
        <f>[11]OROZO!$F$18</f>
        <v>2</v>
      </c>
      <c r="G208" s="8">
        <f>IFERROR(F208/F219,0)</f>
        <v>9.5648015303682454E-4</v>
      </c>
      <c r="H208" s="17"/>
    </row>
    <row r="209" spans="2:8">
      <c r="B209" s="171">
        <v>2</v>
      </c>
      <c r="C209" s="4" t="s">
        <v>497</v>
      </c>
      <c r="D209" s="5" t="s">
        <v>0</v>
      </c>
      <c r="E209" s="6" t="str">
        <f>[11]OROZO!$H$8</f>
        <v>ACN</v>
      </c>
      <c r="F209" s="7">
        <f>[11]OROZO!$H$18</f>
        <v>107</v>
      </c>
      <c r="G209" s="8">
        <f>IFERROR(F209/F219,0)</f>
        <v>5.1171688187470109E-2</v>
      </c>
      <c r="H209" s="17"/>
    </row>
    <row r="210" spans="2:8">
      <c r="B210" s="171">
        <v>3</v>
      </c>
      <c r="C210" s="4" t="s">
        <v>498</v>
      </c>
      <c r="D210" s="5" t="s">
        <v>0</v>
      </c>
      <c r="E210" s="6" t="str">
        <f>[11]OROZO!$I$8</f>
        <v>ANPP</v>
      </c>
      <c r="F210" s="7">
        <f>[11]OROZO!$I$18</f>
        <v>94</v>
      </c>
      <c r="G210" s="8">
        <f>IFERROR(F210/F219,0)</f>
        <v>4.4954567192730749E-2</v>
      </c>
      <c r="H210" s="17"/>
    </row>
    <row r="211" spans="2:8">
      <c r="B211" s="171">
        <v>4</v>
      </c>
      <c r="C211" s="4" t="s">
        <v>499</v>
      </c>
      <c r="D211" s="5" t="s">
        <v>0</v>
      </c>
      <c r="E211" s="6" t="str">
        <f>[11]OROZO!$J$8</f>
        <v>CPC</v>
      </c>
      <c r="F211" s="7">
        <f>[11]OROZO!$J$18</f>
        <v>351</v>
      </c>
      <c r="G211" s="8">
        <f>IFERROR(F211/F219,0)</f>
        <v>0.16786226685796271</v>
      </c>
      <c r="H211" s="17"/>
    </row>
    <row r="212" spans="2:8">
      <c r="B212" s="171">
        <v>5</v>
      </c>
      <c r="C212" s="9" t="s">
        <v>500</v>
      </c>
      <c r="D212" s="10" t="s">
        <v>0</v>
      </c>
      <c r="E212" s="11" t="str">
        <f>[11]OROZO!$L$8</f>
        <v>PDP</v>
      </c>
      <c r="F212" s="12">
        <f>[11]OROZO!$L$18</f>
        <v>1347</v>
      </c>
      <c r="G212" s="13">
        <f>IFERROR(F212/F219,0)</f>
        <v>0.64418938307030127</v>
      </c>
      <c r="H212" s="17" t="s">
        <v>5</v>
      </c>
    </row>
    <row r="213" spans="2:8">
      <c r="B213" s="171">
        <v>6</v>
      </c>
      <c r="C213" s="4" t="s">
        <v>501</v>
      </c>
      <c r="D213" s="5" t="s">
        <v>0</v>
      </c>
      <c r="E213" s="6" t="str">
        <f>[11]OROZO!$M$8</f>
        <v>PPA</v>
      </c>
      <c r="F213" s="7">
        <f>[11]OROZO!$M$18</f>
        <v>4</v>
      </c>
      <c r="G213" s="8">
        <f>IFERROR(F213/F219,0)</f>
        <v>1.9129603060736491E-3</v>
      </c>
      <c r="H213" s="17"/>
    </row>
    <row r="214" spans="2:8">
      <c r="B214" s="171">
        <v>7</v>
      </c>
      <c r="C214" s="4" t="s">
        <v>502</v>
      </c>
      <c r="D214" s="5" t="s">
        <v>0</v>
      </c>
      <c r="E214" s="6" t="str">
        <f>[11]OROZO!$N$8</f>
        <v>SDMP</v>
      </c>
      <c r="F214" s="7">
        <f>[11]OROZO!$N$18</f>
        <v>2</v>
      </c>
      <c r="G214" s="8">
        <f>IFERROR(F214/F219,0)</f>
        <v>9.5648015303682454E-4</v>
      </c>
      <c r="H214" s="17"/>
    </row>
    <row r="215" spans="2:8">
      <c r="B215" s="171">
        <v>8</v>
      </c>
      <c r="C215" s="199" t="s">
        <v>503</v>
      </c>
      <c r="D215" s="200" t="s">
        <v>0</v>
      </c>
      <c r="E215" s="200" t="s">
        <v>11</v>
      </c>
      <c r="F215" s="201">
        <f>[11]OROZO!$G$18</f>
        <v>1</v>
      </c>
      <c r="G215" s="8">
        <f>IFERROR(F215/F220,0)</f>
        <v>4.2662116040955632E-4</v>
      </c>
      <c r="H215" s="202"/>
    </row>
    <row r="216" spans="2:8">
      <c r="B216" s="181"/>
      <c r="C216" s="182"/>
      <c r="D216" s="183"/>
      <c r="E216" s="183"/>
      <c r="F216" s="184"/>
      <c r="G216" s="184"/>
      <c r="H216" s="185"/>
    </row>
    <row r="217" spans="2:8">
      <c r="B217" s="186" t="s">
        <v>29</v>
      </c>
      <c r="C217" s="250" t="s">
        <v>30</v>
      </c>
      <c r="D217" s="251"/>
      <c r="E217" s="252"/>
      <c r="F217" s="187">
        <v>1908</v>
      </c>
      <c r="G217" s="181"/>
      <c r="H217" s="188"/>
    </row>
    <row r="218" spans="2:8">
      <c r="B218" s="186" t="s">
        <v>31</v>
      </c>
      <c r="C218" s="250" t="s">
        <v>32</v>
      </c>
      <c r="D218" s="251"/>
      <c r="E218" s="252"/>
      <c r="F218" s="187">
        <v>183</v>
      </c>
      <c r="G218" s="181"/>
      <c r="H218" s="188"/>
    </row>
    <row r="219" spans="2:8">
      <c r="B219" s="186" t="s">
        <v>33</v>
      </c>
      <c r="C219" s="250" t="s">
        <v>34</v>
      </c>
      <c r="D219" s="251"/>
      <c r="E219" s="252"/>
      <c r="F219" s="187">
        <f>[11]OROZO!$H$22</f>
        <v>2091</v>
      </c>
      <c r="G219" s="181"/>
      <c r="H219" s="188"/>
    </row>
    <row r="220" spans="2:8">
      <c r="B220" s="186" t="s">
        <v>35</v>
      </c>
      <c r="C220" s="250" t="s">
        <v>36</v>
      </c>
      <c r="D220" s="251"/>
      <c r="E220" s="252"/>
      <c r="F220" s="187">
        <f>[11]OROZO!$H$23</f>
        <v>2344</v>
      </c>
      <c r="G220" s="181"/>
      <c r="H220" s="188"/>
    </row>
    <row r="221" spans="2:8">
      <c r="B221" s="186" t="s">
        <v>37</v>
      </c>
      <c r="C221" s="250" t="s">
        <v>38</v>
      </c>
      <c r="D221" s="251"/>
      <c r="E221" s="252"/>
      <c r="F221" s="187">
        <f>[11]OROZO!$H$24</f>
        <v>16573</v>
      </c>
      <c r="G221" s="181"/>
      <c r="H221" s="188"/>
    </row>
    <row r="222" spans="2:8">
      <c r="B222" s="182"/>
      <c r="C222" s="181"/>
      <c r="D222" s="189"/>
      <c r="E222" s="189"/>
      <c r="F222" s="181"/>
      <c r="G222" s="181"/>
      <c r="H222" s="188"/>
    </row>
    <row r="223" spans="2:8">
      <c r="B223" s="186" t="s">
        <v>156</v>
      </c>
      <c r="C223" s="258" t="s">
        <v>39</v>
      </c>
      <c r="D223" s="258"/>
      <c r="E223" s="258"/>
      <c r="F223" s="190">
        <f>IFERROR(F219/F221,0)</f>
        <v>0.12616907017438</v>
      </c>
      <c r="G223" s="181"/>
      <c r="H223" s="188"/>
    </row>
    <row r="224" spans="2:8">
      <c r="B224" s="238" t="s">
        <v>109</v>
      </c>
      <c r="C224" s="238"/>
      <c r="D224" s="180"/>
      <c r="E224" s="180"/>
      <c r="F224" s="180"/>
      <c r="G224" s="1" t="s">
        <v>15</v>
      </c>
      <c r="H224" s="15" t="s">
        <v>110</v>
      </c>
    </row>
    <row r="225" spans="2:8">
      <c r="B225" s="2" t="s">
        <v>8</v>
      </c>
      <c r="C225" s="2" t="s">
        <v>17</v>
      </c>
      <c r="D225" s="2" t="s">
        <v>1</v>
      </c>
      <c r="E225" s="2" t="s">
        <v>2</v>
      </c>
      <c r="F225" s="3" t="s">
        <v>18</v>
      </c>
      <c r="G225" s="3" t="s">
        <v>19</v>
      </c>
      <c r="H225" s="16" t="s">
        <v>4</v>
      </c>
    </row>
    <row r="226" spans="2:8">
      <c r="B226" s="171">
        <v>1</v>
      </c>
      <c r="C226" s="4" t="s">
        <v>111</v>
      </c>
      <c r="D226" s="5" t="s">
        <v>0</v>
      </c>
      <c r="E226" s="6" t="str">
        <f>[12]WUSE!$G$8</f>
        <v>AA</v>
      </c>
      <c r="F226" s="7">
        <f>[12]WUSE!$G$44</f>
        <v>0</v>
      </c>
      <c r="G226" s="8">
        <f>IFERROR(F226/F239,0)</f>
        <v>0</v>
      </c>
      <c r="H226" s="17"/>
    </row>
    <row r="227" spans="2:8">
      <c r="B227" s="171">
        <v>2</v>
      </c>
      <c r="C227" s="4" t="s">
        <v>112</v>
      </c>
      <c r="D227" s="5" t="s">
        <v>0</v>
      </c>
      <c r="E227" s="6" t="str">
        <f>[12]WUSE!$H$8</f>
        <v>ACN</v>
      </c>
      <c r="F227" s="7">
        <f>[12]WUSE!$H$44</f>
        <v>65</v>
      </c>
      <c r="G227" s="8">
        <f>IFERROR(F227/F239,0)</f>
        <v>4.5806906272022552E-2</v>
      </c>
      <c r="H227" s="17"/>
    </row>
    <row r="228" spans="2:8">
      <c r="B228" s="171">
        <v>3</v>
      </c>
      <c r="C228" s="4" t="s">
        <v>113</v>
      </c>
      <c r="D228" s="5" t="s">
        <v>0</v>
      </c>
      <c r="E228" s="6" t="str">
        <f>[12]WUSE!$I$8</f>
        <v>ANPP</v>
      </c>
      <c r="F228" s="7">
        <f>[12]WUSE!$I$44</f>
        <v>123</v>
      </c>
      <c r="G228" s="8">
        <f>IFERROR(F228/F239,0)</f>
        <v>8.6680761099365747E-2</v>
      </c>
      <c r="H228" s="17"/>
    </row>
    <row r="229" spans="2:8">
      <c r="B229" s="171">
        <v>4</v>
      </c>
      <c r="C229" s="4" t="s">
        <v>114</v>
      </c>
      <c r="D229" s="5" t="s">
        <v>0</v>
      </c>
      <c r="E229" s="6" t="str">
        <f>[12]WUSE!$J$8</f>
        <v>APGA</v>
      </c>
      <c r="F229" s="7">
        <f>[12]WUSE!$J$44</f>
        <v>49</v>
      </c>
      <c r="G229" s="8">
        <f>IFERROR(F229/F239,0)</f>
        <v>3.4531360112755462E-2</v>
      </c>
      <c r="H229" s="17"/>
    </row>
    <row r="230" spans="2:8">
      <c r="B230" s="171">
        <v>5</v>
      </c>
      <c r="C230" s="9" t="s">
        <v>115</v>
      </c>
      <c r="D230" s="10" t="s">
        <v>10</v>
      </c>
      <c r="E230" s="11" t="str">
        <f>[12]WUSE!$K$8</f>
        <v>CPC</v>
      </c>
      <c r="F230" s="12">
        <f>[12]WUSE!$K$44</f>
        <v>574</v>
      </c>
      <c r="G230" s="13">
        <f>IFERROR(F230/F239,0)</f>
        <v>0.40451021846370683</v>
      </c>
      <c r="H230" s="17" t="s">
        <v>5</v>
      </c>
    </row>
    <row r="231" spans="2:8">
      <c r="B231" s="171">
        <v>6</v>
      </c>
      <c r="C231" s="4" t="s">
        <v>116</v>
      </c>
      <c r="D231" s="5" t="s">
        <v>0</v>
      </c>
      <c r="E231" s="6" t="str">
        <f>[12]WUSE!$L$8</f>
        <v>LP</v>
      </c>
      <c r="F231" s="7">
        <f>[12]WUSE!$L$44</f>
        <v>3</v>
      </c>
      <c r="G231" s="8">
        <f>IFERROR(F231/F239,0)</f>
        <v>2.1141649048625794E-3</v>
      </c>
      <c r="H231" s="17"/>
    </row>
    <row r="232" spans="2:8">
      <c r="B232" s="171">
        <v>7</v>
      </c>
      <c r="C232" s="4" t="s">
        <v>117</v>
      </c>
      <c r="D232" s="5" t="s">
        <v>0</v>
      </c>
      <c r="E232" s="6" t="str">
        <f>[12]WUSE!$M$8</f>
        <v>PDP</v>
      </c>
      <c r="F232" s="7">
        <f>[12]WUSE!$M$44</f>
        <v>502</v>
      </c>
      <c r="G232" s="8">
        <f>IFERROR(F232/F239,0)</f>
        <v>0.35377026074700491</v>
      </c>
      <c r="H232" s="17"/>
    </row>
    <row r="233" spans="2:8">
      <c r="B233" s="171">
        <v>8</v>
      </c>
      <c r="C233" s="4" t="s">
        <v>118</v>
      </c>
      <c r="D233" s="5" t="s">
        <v>0</v>
      </c>
      <c r="E233" s="6" t="str">
        <f>[12]WUSE!$N$8</f>
        <v>PPA</v>
      </c>
      <c r="F233" s="7">
        <f>[12]WUSE!$N$44</f>
        <v>2</v>
      </c>
      <c r="G233" s="8">
        <f>IFERROR(F233/F239,0)</f>
        <v>1.4094432699083862E-3</v>
      </c>
      <c r="H233" s="17"/>
    </row>
    <row r="234" spans="2:8">
      <c r="B234" s="171">
        <v>9</v>
      </c>
      <c r="C234" s="4" t="s">
        <v>119</v>
      </c>
      <c r="D234" s="5" t="s">
        <v>0</v>
      </c>
      <c r="E234" s="6" t="str">
        <f>[12]WUSE!$P$8</f>
        <v>UPP</v>
      </c>
      <c r="F234" s="7">
        <f>[12]WUSE!$P$44</f>
        <v>44</v>
      </c>
      <c r="G234" s="8">
        <f>IFERROR(F234/F239,0)</f>
        <v>3.1007751937984496E-2</v>
      </c>
      <c r="H234" s="17"/>
    </row>
    <row r="235" spans="2:8">
      <c r="B235" s="181"/>
      <c r="C235" s="182"/>
      <c r="D235" s="183"/>
      <c r="E235" s="183"/>
      <c r="F235" s="184"/>
      <c r="G235" s="184"/>
      <c r="H235" s="185"/>
    </row>
    <row r="236" spans="2:8">
      <c r="B236" s="181"/>
      <c r="C236" s="182"/>
      <c r="D236" s="183"/>
      <c r="E236" s="183"/>
      <c r="F236" s="184"/>
      <c r="G236" s="184"/>
      <c r="H236" s="185"/>
    </row>
    <row r="237" spans="2:8">
      <c r="B237" s="186" t="s">
        <v>29</v>
      </c>
      <c r="C237" s="250" t="s">
        <v>30</v>
      </c>
      <c r="D237" s="251"/>
      <c r="E237" s="252"/>
      <c r="F237" s="187">
        <f>[12]WUSE!$G$46</f>
        <v>1362</v>
      </c>
      <c r="G237" s="181"/>
      <c r="H237" s="188"/>
    </row>
    <row r="238" spans="2:8">
      <c r="B238" s="186" t="s">
        <v>31</v>
      </c>
      <c r="C238" s="250" t="s">
        <v>32</v>
      </c>
      <c r="D238" s="251"/>
      <c r="E238" s="252"/>
      <c r="F238" s="187">
        <f>[12]WUSE!$G$47</f>
        <v>57</v>
      </c>
      <c r="G238" s="181"/>
      <c r="H238" s="188"/>
    </row>
    <row r="239" spans="2:8">
      <c r="B239" s="186" t="s">
        <v>33</v>
      </c>
      <c r="C239" s="250" t="s">
        <v>34</v>
      </c>
      <c r="D239" s="251"/>
      <c r="E239" s="252"/>
      <c r="F239" s="187">
        <f>[12]WUSE!$G$48</f>
        <v>1419</v>
      </c>
      <c r="G239" s="181"/>
      <c r="H239" s="188"/>
    </row>
    <row r="240" spans="2:8">
      <c r="B240" s="186" t="s">
        <v>35</v>
      </c>
      <c r="C240" s="250" t="s">
        <v>36</v>
      </c>
      <c r="D240" s="251"/>
      <c r="E240" s="252"/>
      <c r="F240" s="187">
        <f>[12]WUSE!$G$49</f>
        <v>1558</v>
      </c>
      <c r="G240" s="181"/>
      <c r="H240" s="188"/>
    </row>
    <row r="241" spans="2:8">
      <c r="B241" s="186" t="s">
        <v>37</v>
      </c>
      <c r="C241" s="250" t="s">
        <v>38</v>
      </c>
      <c r="D241" s="251"/>
      <c r="E241" s="252"/>
      <c r="F241" s="187">
        <f>[12]WUSE!$G$50</f>
        <v>76498</v>
      </c>
      <c r="G241" s="181"/>
      <c r="H241" s="188"/>
    </row>
    <row r="242" spans="2:8">
      <c r="B242" s="182"/>
      <c r="C242" s="181"/>
      <c r="D242" s="189"/>
      <c r="E242" s="189"/>
      <c r="F242" s="181"/>
      <c r="G242" s="181"/>
      <c r="H242" s="188"/>
    </row>
    <row r="243" spans="2:8">
      <c r="B243" s="186" t="s">
        <v>156</v>
      </c>
      <c r="C243" s="258" t="s">
        <v>39</v>
      </c>
      <c r="D243" s="258"/>
      <c r="E243" s="258"/>
      <c r="F243" s="190">
        <f>IFERROR(F239/F241,0)</f>
        <v>1.8549504562210776E-2</v>
      </c>
      <c r="G243" s="181"/>
      <c r="H243" s="188"/>
    </row>
    <row r="244" spans="2:8">
      <c r="B244" s="34"/>
      <c r="C244" s="21"/>
      <c r="D244" s="35"/>
      <c r="F244" s="33"/>
      <c r="G244" s="192"/>
      <c r="H244" s="23"/>
    </row>
    <row r="245" spans="2:8">
      <c r="B245" s="238" t="s">
        <v>120</v>
      </c>
      <c r="C245" s="238"/>
      <c r="D245" s="180"/>
      <c r="E245" s="180"/>
      <c r="F245" s="180"/>
      <c r="G245" s="1" t="s">
        <v>15</v>
      </c>
      <c r="H245" s="15" t="s">
        <v>121</v>
      </c>
    </row>
    <row r="246" spans="2:8">
      <c r="B246" s="2" t="s">
        <v>8</v>
      </c>
      <c r="C246" s="2" t="s">
        <v>17</v>
      </c>
      <c r="D246" s="2" t="s">
        <v>1</v>
      </c>
      <c r="E246" s="2" t="s">
        <v>2</v>
      </c>
      <c r="F246" s="3" t="s">
        <v>18</v>
      </c>
      <c r="G246" s="3" t="s">
        <v>19</v>
      </c>
      <c r="H246" s="16" t="s">
        <v>4</v>
      </c>
    </row>
    <row r="247" spans="2:8">
      <c r="B247" s="171">
        <v>1</v>
      </c>
      <c r="C247" s="4" t="s">
        <v>122</v>
      </c>
      <c r="D247" s="5" t="s">
        <v>0</v>
      </c>
      <c r="E247" s="6" t="str">
        <f>[13]NYANYA!$F$8</f>
        <v>CPC</v>
      </c>
      <c r="F247" s="7">
        <f>[13]NYANYA!$F$31</f>
        <v>437</v>
      </c>
      <c r="G247" s="8">
        <f>IFERROR(F247/F260,0)</f>
        <v>0.17844017966516945</v>
      </c>
      <c r="H247" s="17"/>
    </row>
    <row r="248" spans="2:8">
      <c r="B248" s="171">
        <v>2</v>
      </c>
      <c r="C248" s="4" t="s">
        <v>123</v>
      </c>
      <c r="D248" s="5" t="s">
        <v>0</v>
      </c>
      <c r="E248" s="6" t="str">
        <f>[13]NYANYA!$G$8</f>
        <v>AA</v>
      </c>
      <c r="F248" s="7">
        <f>[13]NYANYA!$G$31</f>
        <v>3</v>
      </c>
      <c r="G248" s="8">
        <f>IFERROR(F248/F260,0)</f>
        <v>1.2249897917517355E-3</v>
      </c>
      <c r="H248" s="17"/>
    </row>
    <row r="249" spans="2:8">
      <c r="B249" s="171">
        <v>3</v>
      </c>
      <c r="C249" s="4" t="s">
        <v>124</v>
      </c>
      <c r="D249" s="5" t="s">
        <v>0</v>
      </c>
      <c r="E249" s="6" t="str">
        <f>[13]NYANYA!$H$8</f>
        <v>ACN</v>
      </c>
      <c r="F249" s="7">
        <f>[13]NYANYA!$H$31</f>
        <v>244</v>
      </c>
      <c r="G249" s="8">
        <f>IFERROR(F249/F260,0)</f>
        <v>9.9632503062474481E-2</v>
      </c>
      <c r="H249" s="17"/>
    </row>
    <row r="250" spans="2:8">
      <c r="B250" s="171">
        <v>4</v>
      </c>
      <c r="C250" s="4" t="s">
        <v>125</v>
      </c>
      <c r="D250" s="5" t="s">
        <v>0</v>
      </c>
      <c r="E250" s="6" t="str">
        <f>[13]NYANYA!$I$8</f>
        <v>ANPP</v>
      </c>
      <c r="F250" s="7">
        <f>[13]NYANYA!$I$31</f>
        <v>161</v>
      </c>
      <c r="G250" s="8">
        <f>IFERROR(F250/F260,0)</f>
        <v>6.5741118824009806E-2</v>
      </c>
      <c r="H250" s="17"/>
    </row>
    <row r="251" spans="2:8">
      <c r="B251" s="171">
        <v>5</v>
      </c>
      <c r="C251" s="4" t="s">
        <v>126</v>
      </c>
      <c r="D251" s="5" t="s">
        <v>0</v>
      </c>
      <c r="E251" s="6" t="str">
        <f>[13]NYANYA!$J$8</f>
        <v>LP</v>
      </c>
      <c r="F251" s="7">
        <f>[13]NYANYA!$J$31</f>
        <v>10</v>
      </c>
      <c r="G251" s="8">
        <f>IFERROR(F251/F260,0)</f>
        <v>4.0832993058391182E-3</v>
      </c>
      <c r="H251" s="17"/>
    </row>
    <row r="252" spans="2:8">
      <c r="B252" s="171">
        <v>6</v>
      </c>
      <c r="C252" s="9" t="s">
        <v>127</v>
      </c>
      <c r="D252" s="10" t="s">
        <v>0</v>
      </c>
      <c r="E252" s="11" t="str">
        <f>[13]NYANYA!$K$8</f>
        <v>PDP</v>
      </c>
      <c r="F252" s="12">
        <f>[13]NYANYA!$K$31</f>
        <v>1198</v>
      </c>
      <c r="G252" s="13">
        <f>IFERROR(F252/F260,0)</f>
        <v>0.48917925683952634</v>
      </c>
      <c r="H252" s="17" t="s">
        <v>5</v>
      </c>
    </row>
    <row r="253" spans="2:8">
      <c r="B253" s="171">
        <v>7</v>
      </c>
      <c r="C253" s="4" t="s">
        <v>128</v>
      </c>
      <c r="D253" s="5" t="s">
        <v>0</v>
      </c>
      <c r="E253" s="6" t="str">
        <f>[13]NYANYA!$L$8</f>
        <v>PPA</v>
      </c>
      <c r="F253" s="7">
        <f>[13]NYANYA!$L$31</f>
        <v>46</v>
      </c>
      <c r="G253" s="8">
        <f>IFERROR(F253/F260,0)</f>
        <v>1.8783176806859942E-2</v>
      </c>
      <c r="H253" s="17"/>
    </row>
    <row r="254" spans="2:8">
      <c r="B254" s="171">
        <v>8</v>
      </c>
      <c r="C254" s="4" t="s">
        <v>129</v>
      </c>
      <c r="D254" s="5" t="s">
        <v>0</v>
      </c>
      <c r="E254" s="6" t="str">
        <f>[13]NYANYA!$M$8</f>
        <v>SDMP</v>
      </c>
      <c r="F254" s="7">
        <f>[13]NYANYA!$M$31</f>
        <v>0</v>
      </c>
      <c r="G254" s="8">
        <f>IFERROR(F254/F260,0)</f>
        <v>0</v>
      </c>
      <c r="H254" s="17"/>
    </row>
    <row r="255" spans="2:8">
      <c r="B255" s="171">
        <v>9</v>
      </c>
      <c r="C255" s="4" t="s">
        <v>130</v>
      </c>
      <c r="D255" s="5" t="s">
        <v>0</v>
      </c>
      <c r="E255" s="6" t="str">
        <f>[13]NYANYA!$N$8</f>
        <v>UPP</v>
      </c>
      <c r="F255" s="7">
        <f>[13]NYANYA!$N$31</f>
        <v>202</v>
      </c>
      <c r="G255" s="8">
        <f>IFERROR(F255/F260,0)</f>
        <v>8.2482645977950186E-2</v>
      </c>
      <c r="H255" s="17"/>
    </row>
    <row r="256" spans="2:8">
      <c r="B256" s="181"/>
      <c r="C256" s="182"/>
      <c r="D256" s="183"/>
      <c r="E256" s="183"/>
      <c r="F256" s="184"/>
      <c r="G256" s="184"/>
      <c r="H256" s="185"/>
    </row>
    <row r="257" spans="1:9">
      <c r="B257" s="181"/>
      <c r="C257" s="182"/>
      <c r="D257" s="183"/>
      <c r="E257" s="183"/>
      <c r="F257" s="184"/>
      <c r="G257" s="184"/>
      <c r="H257" s="185"/>
    </row>
    <row r="258" spans="1:9">
      <c r="B258" s="186" t="s">
        <v>29</v>
      </c>
      <c r="C258" s="250" t="s">
        <v>30</v>
      </c>
      <c r="D258" s="251"/>
      <c r="E258" s="252"/>
      <c r="F258" s="203">
        <f>[13]NYANYA!$G$33</f>
        <v>2301</v>
      </c>
      <c r="G258" s="181"/>
      <c r="H258" s="188"/>
    </row>
    <row r="259" spans="1:9">
      <c r="B259" s="186" t="s">
        <v>31</v>
      </c>
      <c r="C259" s="250" t="s">
        <v>32</v>
      </c>
      <c r="D259" s="251"/>
      <c r="E259" s="252"/>
      <c r="F259" s="203">
        <f>[13]NYANYA!$G$34</f>
        <v>148</v>
      </c>
      <c r="G259" s="181"/>
      <c r="H259" s="188"/>
    </row>
    <row r="260" spans="1:9">
      <c r="B260" s="186" t="s">
        <v>33</v>
      </c>
      <c r="C260" s="250" t="s">
        <v>34</v>
      </c>
      <c r="D260" s="251"/>
      <c r="E260" s="252"/>
      <c r="F260" s="203">
        <f>[13]NYANYA!$G$35</f>
        <v>2449</v>
      </c>
      <c r="G260" s="181"/>
      <c r="H260" s="188"/>
    </row>
    <row r="261" spans="1:9">
      <c r="B261" s="186" t="s">
        <v>35</v>
      </c>
      <c r="C261" s="250" t="s">
        <v>36</v>
      </c>
      <c r="D261" s="251"/>
      <c r="E261" s="252"/>
      <c r="F261" s="203">
        <f>[13]NYANYA!$G$36</f>
        <v>2745</v>
      </c>
      <c r="G261" s="181"/>
      <c r="H261" s="188"/>
    </row>
    <row r="262" spans="1:9">
      <c r="B262" s="186" t="s">
        <v>37</v>
      </c>
      <c r="C262" s="250" t="s">
        <v>38</v>
      </c>
      <c r="D262" s="251"/>
      <c r="E262" s="252"/>
      <c r="F262" s="203">
        <f>[13]NYANYA!$G$37</f>
        <v>37927</v>
      </c>
      <c r="G262" s="181"/>
      <c r="H262" s="188"/>
    </row>
    <row r="263" spans="1:9">
      <c r="B263" s="182"/>
      <c r="C263" s="181"/>
      <c r="D263" s="189"/>
      <c r="E263" s="189"/>
      <c r="F263" s="189"/>
      <c r="G263" s="181"/>
      <c r="H263" s="188"/>
    </row>
    <row r="264" spans="1:9">
      <c r="B264" s="186" t="s">
        <v>156</v>
      </c>
      <c r="C264" s="258" t="s">
        <v>39</v>
      </c>
      <c r="D264" s="258"/>
      <c r="E264" s="258"/>
      <c r="F264" s="190">
        <f>IFERROR(F260/F262,0)</f>
        <v>6.457141350489097E-2</v>
      </c>
      <c r="G264" s="181"/>
      <c r="H264" s="188"/>
    </row>
    <row r="265" spans="1:9">
      <c r="A265" s="21" t="s">
        <v>142</v>
      </c>
      <c r="B265" s="24" t="s">
        <v>144</v>
      </c>
      <c r="C265" s="38"/>
      <c r="D265" s="40"/>
      <c r="E265" s="40"/>
      <c r="F265" s="40"/>
      <c r="G265" s="40" t="s">
        <v>145</v>
      </c>
      <c r="H265" s="24"/>
      <c r="I265" s="34"/>
    </row>
    <row r="266" spans="1:9">
      <c r="B266" s="26" t="s">
        <v>8</v>
      </c>
      <c r="C266" s="41" t="s">
        <v>17</v>
      </c>
      <c r="D266" s="41" t="s">
        <v>1</v>
      </c>
      <c r="E266" s="41" t="s">
        <v>2</v>
      </c>
      <c r="F266" s="25" t="s">
        <v>18</v>
      </c>
      <c r="G266" s="3" t="s">
        <v>19</v>
      </c>
      <c r="H266" s="26" t="s">
        <v>4</v>
      </c>
      <c r="I266" s="34"/>
    </row>
    <row r="267" spans="1:9">
      <c r="B267" s="27">
        <v>1</v>
      </c>
      <c r="C267" s="42" t="s">
        <v>146</v>
      </c>
      <c r="D267" s="43" t="s">
        <v>0</v>
      </c>
      <c r="E267" s="43" t="s">
        <v>147</v>
      </c>
      <c r="F267" s="44">
        <f>[14]SUMMARY!$F$15</f>
        <v>248</v>
      </c>
      <c r="G267" s="8">
        <f>IFERROR(F267/$E$274,0)</f>
        <v>9.1817845242502777E-2</v>
      </c>
      <c r="H267" s="27"/>
      <c r="I267" s="34"/>
    </row>
    <row r="268" spans="1:9">
      <c r="B268" s="27">
        <v>2</v>
      </c>
      <c r="C268" s="42" t="s">
        <v>148</v>
      </c>
      <c r="D268" s="43" t="s">
        <v>0</v>
      </c>
      <c r="E268" s="43" t="s">
        <v>149</v>
      </c>
      <c r="F268" s="44">
        <f>[14]SUMMARY!$G$15</f>
        <v>1254</v>
      </c>
      <c r="G268" s="8">
        <f>IFERROR(F268/$E$274,0)</f>
        <v>0.46427249166975193</v>
      </c>
      <c r="H268" s="204" t="s">
        <v>5</v>
      </c>
      <c r="I268" s="34"/>
    </row>
    <row r="269" spans="1:9">
      <c r="B269" s="27">
        <v>3</v>
      </c>
      <c r="C269" s="42" t="s">
        <v>150</v>
      </c>
      <c r="D269" s="43" t="s">
        <v>0</v>
      </c>
      <c r="E269" s="43" t="s">
        <v>151</v>
      </c>
      <c r="F269" s="44">
        <f>[14]SUMMARY!$H$15</f>
        <v>172</v>
      </c>
      <c r="G269" s="8">
        <f>IFERROR(F269/$E$274,0)</f>
        <v>6.3680118474639016E-2</v>
      </c>
      <c r="H269" s="27"/>
      <c r="I269" s="34"/>
    </row>
    <row r="270" spans="1:9">
      <c r="B270" s="27">
        <v>4</v>
      </c>
      <c r="C270" s="42" t="s">
        <v>152</v>
      </c>
      <c r="D270" s="43" t="s">
        <v>0</v>
      </c>
      <c r="E270" s="43" t="s">
        <v>153</v>
      </c>
      <c r="F270" s="44">
        <f>[14]SUMMARY!$I$15</f>
        <v>1022</v>
      </c>
      <c r="G270" s="8">
        <f>IFERROR(F270/$E$274,0)</f>
        <v>0.3783783783783784</v>
      </c>
      <c r="H270" s="27"/>
      <c r="I270" s="34"/>
    </row>
    <row r="271" spans="1:9">
      <c r="B271" s="27">
        <v>5</v>
      </c>
      <c r="C271" s="42" t="s">
        <v>154</v>
      </c>
      <c r="D271" s="43" t="s">
        <v>0</v>
      </c>
      <c r="E271" s="43" t="s">
        <v>155</v>
      </c>
      <c r="F271" s="44">
        <f>[14]SUMMARY!$J$15</f>
        <v>5</v>
      </c>
      <c r="G271" s="8">
        <f>IFERROR(F271/$E$274,0)</f>
        <v>1.8511662347278786E-3</v>
      </c>
      <c r="H271" s="27"/>
      <c r="I271" s="34"/>
    </row>
    <row r="272" spans="1:9">
      <c r="B272" s="28"/>
      <c r="C272" s="45"/>
      <c r="D272" s="46"/>
      <c r="E272" s="46"/>
      <c r="F272" s="48"/>
      <c r="G272" s="48"/>
      <c r="H272" s="28"/>
      <c r="I272" s="34"/>
    </row>
    <row r="273" spans="1:10">
      <c r="C273" s="21"/>
      <c r="D273" s="37"/>
      <c r="E273" s="37"/>
      <c r="F273" s="112"/>
      <c r="G273" s="112"/>
      <c r="H273" s="28"/>
      <c r="I273" s="34"/>
    </row>
    <row r="274" spans="1:10">
      <c r="B274" s="27" t="s">
        <v>29</v>
      </c>
      <c r="C274" s="245" t="s">
        <v>30</v>
      </c>
      <c r="D274" s="245"/>
      <c r="E274" s="64">
        <v>2701</v>
      </c>
      <c r="F274" s="95"/>
      <c r="G274" s="95"/>
      <c r="I274" s="34"/>
    </row>
    <row r="275" spans="1:10">
      <c r="B275" s="27" t="s">
        <v>31</v>
      </c>
      <c r="C275" s="245" t="s">
        <v>32</v>
      </c>
      <c r="D275" s="245"/>
      <c r="E275" s="64">
        <v>246</v>
      </c>
      <c r="I275" s="34"/>
    </row>
    <row r="276" spans="1:10">
      <c r="B276" s="27" t="s">
        <v>33</v>
      </c>
      <c r="C276" s="245" t="s">
        <v>34</v>
      </c>
      <c r="D276" s="245"/>
      <c r="E276" s="64">
        <v>2947</v>
      </c>
      <c r="F276" s="95"/>
      <c r="G276" s="95"/>
      <c r="I276" s="34"/>
    </row>
    <row r="277" spans="1:10">
      <c r="B277" s="27" t="s">
        <v>35</v>
      </c>
      <c r="C277" s="31" t="s">
        <v>36</v>
      </c>
      <c r="D277" s="31"/>
      <c r="E277" s="64">
        <v>3054</v>
      </c>
      <c r="F277" s="95"/>
      <c r="G277" s="95"/>
      <c r="I277" s="34"/>
    </row>
    <row r="278" spans="1:10">
      <c r="B278" s="27" t="s">
        <v>37</v>
      </c>
      <c r="C278" s="245" t="s">
        <v>38</v>
      </c>
      <c r="D278" s="245"/>
      <c r="E278" s="64">
        <v>10681</v>
      </c>
      <c r="I278" s="34"/>
    </row>
    <row r="279" spans="1:10">
      <c r="D279" s="34"/>
      <c r="E279" s="34"/>
      <c r="I279" s="34"/>
    </row>
    <row r="280" spans="1:10">
      <c r="B280" s="27" t="s">
        <v>156</v>
      </c>
      <c r="C280" s="245" t="s">
        <v>39</v>
      </c>
      <c r="D280" s="245"/>
      <c r="E280" s="113">
        <v>0.27591049527197831</v>
      </c>
      <c r="I280" s="34"/>
    </row>
    <row r="281" spans="1:10">
      <c r="I281" s="34"/>
    </row>
    <row r="282" spans="1:10">
      <c r="B282" s="24" t="s">
        <v>157</v>
      </c>
      <c r="C282" s="38"/>
      <c r="D282" s="40"/>
      <c r="E282" s="40"/>
      <c r="F282" s="40"/>
      <c r="G282" s="40"/>
      <c r="H282" s="24" t="s">
        <v>158</v>
      </c>
      <c r="I282" s="34"/>
    </row>
    <row r="283" spans="1:10">
      <c r="B283" s="26" t="s">
        <v>8</v>
      </c>
      <c r="C283" s="41" t="s">
        <v>17</v>
      </c>
      <c r="D283" s="41" t="s">
        <v>1</v>
      </c>
      <c r="E283" s="41" t="s">
        <v>2</v>
      </c>
      <c r="F283" s="25" t="s">
        <v>18</v>
      </c>
      <c r="G283" s="3" t="s">
        <v>19</v>
      </c>
      <c r="H283" s="26" t="s">
        <v>4</v>
      </c>
      <c r="I283" s="34"/>
    </row>
    <row r="284" spans="1:10" s="21" customFormat="1">
      <c r="B284" s="31">
        <v>1</v>
      </c>
      <c r="C284" s="62" t="s">
        <v>159</v>
      </c>
      <c r="D284" s="63" t="s">
        <v>0</v>
      </c>
      <c r="E284" s="63" t="s">
        <v>149</v>
      </c>
      <c r="F284" s="64">
        <f>[15]SUMMARY!$F$18</f>
        <v>2338</v>
      </c>
      <c r="G284" s="13">
        <f>IFERROR(F284/$E$289,0)</f>
        <v>0.56026839204409296</v>
      </c>
      <c r="H284" s="31" t="s">
        <v>5</v>
      </c>
      <c r="I284" s="37"/>
    </row>
    <row r="285" spans="1:10">
      <c r="B285" s="27">
        <v>2</v>
      </c>
      <c r="C285" s="42" t="s">
        <v>504</v>
      </c>
      <c r="D285" s="43" t="s">
        <v>0</v>
      </c>
      <c r="E285" s="43" t="s">
        <v>151</v>
      </c>
      <c r="F285" s="44">
        <f>[15]SUMMARY!$G$18</f>
        <v>100</v>
      </c>
      <c r="G285" s="8">
        <f>IFERROR(F285/$E$289,0)</f>
        <v>2.3963575365444523E-2</v>
      </c>
      <c r="H285" s="27"/>
      <c r="I285" s="34"/>
    </row>
    <row r="286" spans="1:10">
      <c r="B286" s="27">
        <v>3</v>
      </c>
      <c r="C286" s="42" t="s">
        <v>505</v>
      </c>
      <c r="D286" s="43" t="s">
        <v>0</v>
      </c>
      <c r="E286" s="43" t="s">
        <v>153</v>
      </c>
      <c r="F286" s="44">
        <f>[15]SUMMARY!$H$18</f>
        <v>1735</v>
      </c>
      <c r="G286" s="8">
        <f>IFERROR(F286/$E$289,0)</f>
        <v>0.41576803259046252</v>
      </c>
      <c r="H286" s="27"/>
      <c r="I286" s="34"/>
    </row>
    <row r="287" spans="1:10">
      <c r="B287" s="28"/>
      <c r="C287" s="45"/>
      <c r="D287" s="46"/>
      <c r="E287" s="46"/>
      <c r="F287" s="48"/>
      <c r="G287" s="48"/>
      <c r="H287" s="28"/>
      <c r="I287" s="34"/>
    </row>
    <row r="288" spans="1:10" s="56" customFormat="1">
      <c r="A288" s="65"/>
      <c r="B288" s="22"/>
      <c r="C288" s="21"/>
      <c r="D288" s="37"/>
      <c r="E288" s="37"/>
      <c r="F288" s="112"/>
      <c r="G288" s="112"/>
      <c r="H288" s="28"/>
      <c r="I288" s="34"/>
      <c r="J288" s="33"/>
    </row>
    <row r="289" spans="1:9" s="56" customFormat="1">
      <c r="A289" s="65"/>
      <c r="B289" s="27" t="s">
        <v>29</v>
      </c>
      <c r="C289" s="245" t="s">
        <v>30</v>
      </c>
      <c r="D289" s="245"/>
      <c r="E289" s="64">
        <f>[15]SUMMARY!$F$20</f>
        <v>4173</v>
      </c>
      <c r="F289" s="95"/>
      <c r="G289" s="95"/>
      <c r="H289" s="22"/>
      <c r="I289" s="34"/>
    </row>
    <row r="290" spans="1:9" s="56" customFormat="1">
      <c r="A290" s="65"/>
      <c r="B290" s="27" t="s">
        <v>31</v>
      </c>
      <c r="C290" s="245" t="s">
        <v>32</v>
      </c>
      <c r="D290" s="245"/>
      <c r="E290" s="64">
        <f>[15]SUMMARY!$F$21</f>
        <v>291</v>
      </c>
      <c r="F290" s="34"/>
      <c r="G290" s="34"/>
      <c r="H290" s="22"/>
      <c r="I290" s="34"/>
    </row>
    <row r="291" spans="1:9" s="56" customFormat="1">
      <c r="A291" s="65"/>
      <c r="B291" s="27" t="s">
        <v>33</v>
      </c>
      <c r="C291" s="245" t="s">
        <v>34</v>
      </c>
      <c r="D291" s="245"/>
      <c r="E291" s="64">
        <f>[15]SUMMARY!$F$22</f>
        <v>4464</v>
      </c>
      <c r="F291" s="95"/>
      <c r="G291" s="95"/>
      <c r="H291" s="22"/>
      <c r="I291" s="34"/>
    </row>
    <row r="292" spans="1:9" s="56" customFormat="1">
      <c r="A292" s="65"/>
      <c r="B292" s="27" t="s">
        <v>35</v>
      </c>
      <c r="C292" s="31" t="s">
        <v>36</v>
      </c>
      <c r="D292" s="31"/>
      <c r="E292" s="64">
        <f>[15]SUMMARY!$F$23</f>
        <v>5010</v>
      </c>
      <c r="F292" s="95"/>
      <c r="G292" s="95"/>
      <c r="H292" s="22"/>
      <c r="I292" s="34"/>
    </row>
    <row r="293" spans="1:9" s="56" customFormat="1">
      <c r="A293" s="65"/>
      <c r="B293" s="27" t="s">
        <v>37</v>
      </c>
      <c r="C293" s="245" t="s">
        <v>38</v>
      </c>
      <c r="D293" s="245"/>
      <c r="E293" s="64">
        <f>[15]SUMMARY!$F$24</f>
        <v>10451</v>
      </c>
      <c r="F293" s="34"/>
      <c r="G293" s="34"/>
      <c r="H293" s="22"/>
      <c r="I293" s="34"/>
    </row>
    <row r="294" spans="1:9" s="56" customFormat="1">
      <c r="A294" s="65"/>
      <c r="B294" s="22"/>
      <c r="C294" s="33"/>
      <c r="D294" s="34"/>
      <c r="E294" s="34"/>
      <c r="F294" s="34"/>
      <c r="G294" s="34"/>
      <c r="H294" s="22"/>
      <c r="I294" s="34"/>
    </row>
    <row r="295" spans="1:9" s="56" customFormat="1">
      <c r="A295" s="65"/>
      <c r="B295" s="27" t="s">
        <v>156</v>
      </c>
      <c r="C295" s="245" t="s">
        <v>39</v>
      </c>
      <c r="D295" s="245"/>
      <c r="E295" s="113">
        <f>IFERROR(E291/E293,0)</f>
        <v>0.4271361592192135</v>
      </c>
      <c r="F295" s="34"/>
      <c r="G295" s="34"/>
      <c r="H295" s="22"/>
      <c r="I295" s="34"/>
    </row>
    <row r="296" spans="1:9" s="56" customFormat="1">
      <c r="A296" s="65"/>
      <c r="B296" s="22"/>
      <c r="C296" s="33"/>
      <c r="D296" s="33"/>
      <c r="E296" s="33"/>
      <c r="F296" s="34"/>
      <c r="G296" s="34"/>
      <c r="H296" s="22"/>
      <c r="I296" s="34"/>
    </row>
    <row r="297" spans="1:9" s="56" customFormat="1">
      <c r="A297" s="65"/>
      <c r="B297" s="22"/>
      <c r="C297" s="33"/>
      <c r="D297" s="33"/>
      <c r="E297" s="33"/>
      <c r="F297" s="34"/>
      <c r="G297" s="34"/>
      <c r="H297" s="22"/>
      <c r="I297" s="34"/>
    </row>
    <row r="298" spans="1:9" s="56" customFormat="1">
      <c r="A298" s="65"/>
      <c r="B298" s="22"/>
      <c r="C298" s="33"/>
      <c r="D298" s="33"/>
      <c r="E298" s="33"/>
      <c r="F298" s="34"/>
      <c r="G298" s="34"/>
      <c r="H298" s="22"/>
      <c r="I298" s="34"/>
    </row>
    <row r="299" spans="1:9" s="56" customFormat="1">
      <c r="A299" s="65"/>
      <c r="B299" s="73" t="s">
        <v>160</v>
      </c>
      <c r="C299" s="57"/>
      <c r="D299" s="1"/>
      <c r="E299" s="1"/>
      <c r="F299" s="1"/>
      <c r="G299" s="1"/>
      <c r="H299" s="73" t="s">
        <v>161</v>
      </c>
      <c r="I299" s="34"/>
    </row>
    <row r="300" spans="1:9" s="56" customFormat="1">
      <c r="A300" s="65"/>
      <c r="B300" s="18" t="s">
        <v>8</v>
      </c>
      <c r="C300" s="58" t="s">
        <v>17</v>
      </c>
      <c r="D300" s="58" t="s">
        <v>1</v>
      </c>
      <c r="E300" s="58" t="s">
        <v>2</v>
      </c>
      <c r="F300" s="14" t="s">
        <v>18</v>
      </c>
      <c r="G300" s="3" t="s">
        <v>19</v>
      </c>
      <c r="H300" s="18" t="s">
        <v>4</v>
      </c>
      <c r="I300" s="34"/>
    </row>
    <row r="301" spans="1:9" s="56" customFormat="1">
      <c r="A301" s="65"/>
      <c r="B301" s="98">
        <v>1</v>
      </c>
      <c r="C301" s="4" t="s">
        <v>212</v>
      </c>
      <c r="D301" s="5" t="s">
        <v>0</v>
      </c>
      <c r="E301" s="6" t="s">
        <v>149</v>
      </c>
      <c r="F301" s="7">
        <f>[16]SUMMARY!$G$16</f>
        <v>1407</v>
      </c>
      <c r="G301" s="8">
        <f>IFERROR(F301/$E$306,0)</f>
        <v>0.47743467933491684</v>
      </c>
      <c r="H301" s="19"/>
      <c r="I301" s="34"/>
    </row>
    <row r="302" spans="1:9" s="56" customFormat="1">
      <c r="A302" s="65"/>
      <c r="B302" s="98">
        <v>2</v>
      </c>
      <c r="C302" s="4" t="s">
        <v>213</v>
      </c>
      <c r="D302" s="5" t="s">
        <v>0</v>
      </c>
      <c r="E302" s="6" t="s">
        <v>151</v>
      </c>
      <c r="F302" s="7">
        <f>[16]SUMMARY!$H$16</f>
        <v>40</v>
      </c>
      <c r="G302" s="8">
        <f>IFERROR(F302/$E$306,0)</f>
        <v>1.3573125212080081E-2</v>
      </c>
      <c r="H302" s="19"/>
      <c r="I302" s="34"/>
    </row>
    <row r="303" spans="1:9" s="65" customFormat="1">
      <c r="B303" s="99">
        <v>3</v>
      </c>
      <c r="C303" s="9" t="s">
        <v>214</v>
      </c>
      <c r="D303" s="10" t="s">
        <v>0</v>
      </c>
      <c r="E303" s="11" t="s">
        <v>153</v>
      </c>
      <c r="F303" s="12">
        <f>[16]SUMMARY!$I$16</f>
        <v>1500</v>
      </c>
      <c r="G303" s="13">
        <f>IFERROR(F303/$E$306,0)</f>
        <v>0.508992195453003</v>
      </c>
      <c r="H303" s="17" t="s">
        <v>5</v>
      </c>
      <c r="I303" s="37"/>
    </row>
    <row r="304" spans="1:9" s="56" customFormat="1">
      <c r="A304" s="65"/>
      <c r="B304" s="20"/>
      <c r="C304" s="59"/>
      <c r="D304" s="60"/>
      <c r="E304" s="60"/>
      <c r="F304" s="61"/>
      <c r="G304" s="61"/>
      <c r="H304" s="20"/>
      <c r="I304" s="34"/>
    </row>
    <row r="305" spans="1:9" s="56" customFormat="1">
      <c r="A305" s="65"/>
      <c r="B305" s="103"/>
      <c r="C305" s="104"/>
      <c r="D305" s="105"/>
      <c r="E305" s="105"/>
      <c r="F305" s="106"/>
      <c r="G305" s="106"/>
      <c r="H305" s="20"/>
      <c r="I305" s="34"/>
    </row>
    <row r="306" spans="1:9" s="56" customFormat="1">
      <c r="A306" s="65"/>
      <c r="B306" s="98" t="s">
        <v>29</v>
      </c>
      <c r="C306" s="259" t="s">
        <v>30</v>
      </c>
      <c r="D306" s="259"/>
      <c r="E306" s="12">
        <f>SUM(F301:F303)</f>
        <v>2947</v>
      </c>
      <c r="F306" s="114"/>
      <c r="G306" s="114"/>
      <c r="H306" s="103"/>
      <c r="I306" s="34"/>
    </row>
    <row r="307" spans="1:9" s="56" customFormat="1">
      <c r="A307" s="65"/>
      <c r="B307" s="98" t="s">
        <v>31</v>
      </c>
      <c r="C307" s="259" t="s">
        <v>32</v>
      </c>
      <c r="D307" s="259"/>
      <c r="E307" s="12">
        <v>172</v>
      </c>
      <c r="F307" s="107"/>
      <c r="G307" s="107"/>
      <c r="H307" s="103"/>
      <c r="I307" s="34"/>
    </row>
    <row r="308" spans="1:9" s="56" customFormat="1">
      <c r="A308" s="65"/>
      <c r="B308" s="98" t="s">
        <v>33</v>
      </c>
      <c r="C308" s="259" t="s">
        <v>34</v>
      </c>
      <c r="D308" s="259"/>
      <c r="E308" s="12">
        <f>SUM(E306:E307)</f>
        <v>3119</v>
      </c>
      <c r="F308" s="114"/>
      <c r="G308" s="114"/>
      <c r="H308" s="103"/>
      <c r="I308" s="34"/>
    </row>
    <row r="309" spans="1:9" s="56" customFormat="1">
      <c r="A309" s="65"/>
      <c r="B309" s="98" t="s">
        <v>35</v>
      </c>
      <c r="C309" s="99" t="s">
        <v>36</v>
      </c>
      <c r="D309" s="99"/>
      <c r="E309" s="12">
        <v>3324</v>
      </c>
      <c r="F309" s="114"/>
      <c r="G309" s="114"/>
      <c r="H309" s="103"/>
      <c r="I309" s="34"/>
    </row>
    <row r="310" spans="1:9" s="56" customFormat="1">
      <c r="A310" s="65"/>
      <c r="B310" s="98" t="s">
        <v>37</v>
      </c>
      <c r="C310" s="259" t="s">
        <v>38</v>
      </c>
      <c r="D310" s="259"/>
      <c r="E310" s="12">
        <v>7211</v>
      </c>
      <c r="F310" s="107"/>
      <c r="G310" s="107"/>
      <c r="H310" s="103"/>
      <c r="I310" s="34"/>
    </row>
    <row r="311" spans="1:9" s="56" customFormat="1">
      <c r="A311" s="65"/>
      <c r="B311" s="103"/>
      <c r="C311" s="109"/>
      <c r="D311" s="107"/>
      <c r="E311" s="107"/>
      <c r="F311" s="107"/>
      <c r="G311" s="107"/>
      <c r="H311" s="103"/>
      <c r="I311" s="34"/>
    </row>
    <row r="312" spans="1:9" s="56" customFormat="1">
      <c r="A312" s="65"/>
      <c r="B312" s="98" t="s">
        <v>156</v>
      </c>
      <c r="C312" s="259" t="s">
        <v>39</v>
      </c>
      <c r="D312" s="259"/>
      <c r="E312" s="115">
        <f>IFERROR(E308/E310,0)</f>
        <v>0.43253362917764526</v>
      </c>
      <c r="F312" s="107"/>
      <c r="G312" s="107"/>
      <c r="H312" s="103"/>
      <c r="I312" s="34"/>
    </row>
    <row r="313" spans="1:9" s="56" customFormat="1">
      <c r="A313" s="65"/>
      <c r="B313" s="22"/>
      <c r="C313" s="33"/>
      <c r="D313" s="33"/>
      <c r="E313" s="33"/>
      <c r="F313" s="34"/>
      <c r="G313" s="34"/>
      <c r="H313" s="22"/>
      <c r="I313" s="34"/>
    </row>
    <row r="314" spans="1:9" s="56" customFormat="1">
      <c r="A314" s="65"/>
      <c r="B314" s="22"/>
      <c r="C314" s="33"/>
      <c r="D314" s="33"/>
      <c r="E314" s="33"/>
      <c r="F314" s="34"/>
      <c r="G314" s="34"/>
      <c r="H314" s="22"/>
      <c r="I314" s="34"/>
    </row>
    <row r="315" spans="1:9" s="56" customFormat="1">
      <c r="A315" s="65"/>
      <c r="B315" s="24" t="s">
        <v>162</v>
      </c>
      <c r="C315" s="38"/>
      <c r="D315" s="40"/>
      <c r="E315" s="40"/>
      <c r="F315" s="40"/>
      <c r="G315" s="40"/>
      <c r="H315" s="24" t="s">
        <v>163</v>
      </c>
      <c r="I315" s="34"/>
    </row>
    <row r="316" spans="1:9" s="56" customFormat="1">
      <c r="A316" s="65"/>
      <c r="B316" s="26" t="s">
        <v>8</v>
      </c>
      <c r="C316" s="41" t="s">
        <v>17</v>
      </c>
      <c r="D316" s="41" t="s">
        <v>1</v>
      </c>
      <c r="E316" s="41" t="s">
        <v>2</v>
      </c>
      <c r="F316" s="25" t="s">
        <v>18</v>
      </c>
      <c r="G316" s="3" t="s">
        <v>19</v>
      </c>
      <c r="H316" s="26" t="s">
        <v>4</v>
      </c>
      <c r="I316" s="34"/>
    </row>
    <row r="317" spans="1:9" s="56" customFormat="1">
      <c r="A317" s="65"/>
      <c r="B317" s="27">
        <v>1</v>
      </c>
      <c r="C317" s="42" t="s">
        <v>164</v>
      </c>
      <c r="D317" s="43" t="s">
        <v>0</v>
      </c>
      <c r="E317" s="43" t="s">
        <v>147</v>
      </c>
      <c r="F317" s="44">
        <f>[17]SUMMARY!$F$17</f>
        <v>104</v>
      </c>
      <c r="G317" s="8">
        <f>IFERROR(F317/$E$324,0)</f>
        <v>3.85613644790508E-2</v>
      </c>
      <c r="H317" s="27"/>
      <c r="I317" s="34"/>
    </row>
    <row r="318" spans="1:9" s="65" customFormat="1">
      <c r="B318" s="31">
        <v>2</v>
      </c>
      <c r="C318" s="62" t="s">
        <v>165</v>
      </c>
      <c r="D318" s="63" t="s">
        <v>0</v>
      </c>
      <c r="E318" s="63" t="s">
        <v>149</v>
      </c>
      <c r="F318" s="64">
        <f>[17]SUMMARY!$G$17</f>
        <v>1146</v>
      </c>
      <c r="G318" s="13">
        <f>IFERROR(F318/$E$324,0)</f>
        <v>0.42491657397107896</v>
      </c>
      <c r="H318" s="31" t="s">
        <v>5</v>
      </c>
      <c r="I318" s="37"/>
    </row>
    <row r="319" spans="1:9" s="56" customFormat="1">
      <c r="A319" s="65"/>
      <c r="B319" s="27">
        <v>3</v>
      </c>
      <c r="C319" s="42" t="s">
        <v>166</v>
      </c>
      <c r="D319" s="43" t="s">
        <v>0</v>
      </c>
      <c r="E319" s="43" t="s">
        <v>155</v>
      </c>
      <c r="F319" s="44">
        <f>[17]SUMMARY!$H$17</f>
        <v>14</v>
      </c>
      <c r="G319" s="8">
        <f>IFERROR(F319/$E$324,0)</f>
        <v>5.1909529106414533E-3</v>
      </c>
      <c r="H319" s="27"/>
      <c r="I319" s="34"/>
    </row>
    <row r="320" spans="1:9" s="56" customFormat="1">
      <c r="A320" s="65"/>
      <c r="B320" s="27">
        <v>4</v>
      </c>
      <c r="C320" s="42" t="s">
        <v>167</v>
      </c>
      <c r="D320" s="43" t="s">
        <v>0</v>
      </c>
      <c r="E320" s="43" t="s">
        <v>151</v>
      </c>
      <c r="F320" s="44">
        <f>[17]SUMMARY!$I$17</f>
        <v>372</v>
      </c>
      <c r="G320" s="8">
        <f>IFERROR(F320/$E$324,0)</f>
        <v>0.13793103448275862</v>
      </c>
      <c r="H320" s="27"/>
      <c r="I320" s="34"/>
    </row>
    <row r="321" spans="1:9" s="56" customFormat="1">
      <c r="A321" s="65"/>
      <c r="B321" s="27">
        <v>5</v>
      </c>
      <c r="C321" s="42" t="s">
        <v>168</v>
      </c>
      <c r="D321" s="43" t="s">
        <v>0</v>
      </c>
      <c r="E321" s="43" t="s">
        <v>153</v>
      </c>
      <c r="F321" s="44">
        <f>[17]SUMMARY!$J$17</f>
        <v>1061</v>
      </c>
      <c r="G321" s="8">
        <f>IFERROR(F321/$E$324,0)</f>
        <v>0.39340007415647016</v>
      </c>
      <c r="H321" s="27"/>
      <c r="I321" s="34"/>
    </row>
    <row r="322" spans="1:9" s="56" customFormat="1">
      <c r="A322" s="65"/>
      <c r="B322" s="28"/>
      <c r="C322" s="45"/>
      <c r="D322" s="46"/>
      <c r="E322" s="46"/>
      <c r="F322" s="48"/>
      <c r="G322" s="48"/>
      <c r="H322" s="28"/>
      <c r="I322" s="34"/>
    </row>
    <row r="323" spans="1:9" s="56" customFormat="1">
      <c r="A323" s="65"/>
      <c r="B323" s="22"/>
      <c r="C323" s="21"/>
      <c r="D323" s="37"/>
      <c r="E323" s="37"/>
      <c r="F323" s="112"/>
      <c r="G323" s="112"/>
      <c r="H323" s="28"/>
      <c r="I323" s="34"/>
    </row>
    <row r="324" spans="1:9" s="56" customFormat="1">
      <c r="A324" s="65"/>
      <c r="B324" s="27" t="s">
        <v>29</v>
      </c>
      <c r="C324" s="245" t="s">
        <v>30</v>
      </c>
      <c r="D324" s="245"/>
      <c r="E324" s="64">
        <v>2697</v>
      </c>
      <c r="F324" s="95"/>
      <c r="G324" s="95"/>
      <c r="H324" s="22"/>
      <c r="I324" s="34"/>
    </row>
    <row r="325" spans="1:9" s="56" customFormat="1">
      <c r="A325" s="65"/>
      <c r="B325" s="27" t="s">
        <v>31</v>
      </c>
      <c r="C325" s="245" t="s">
        <v>32</v>
      </c>
      <c r="D325" s="245"/>
      <c r="E325" s="64">
        <v>138</v>
      </c>
      <c r="F325" s="34"/>
      <c r="G325" s="34"/>
      <c r="H325" s="22"/>
      <c r="I325" s="34"/>
    </row>
    <row r="326" spans="1:9" s="56" customFormat="1">
      <c r="A326" s="65"/>
      <c r="B326" s="27" t="s">
        <v>33</v>
      </c>
      <c r="C326" s="245" t="s">
        <v>34</v>
      </c>
      <c r="D326" s="245"/>
      <c r="E326" s="64">
        <v>2835</v>
      </c>
      <c r="F326" s="95"/>
      <c r="G326" s="95"/>
      <c r="H326" s="22"/>
      <c r="I326" s="34"/>
    </row>
    <row r="327" spans="1:9" s="56" customFormat="1">
      <c r="A327" s="65"/>
      <c r="B327" s="27" t="s">
        <v>35</v>
      </c>
      <c r="C327" s="31" t="s">
        <v>36</v>
      </c>
      <c r="D327" s="31"/>
      <c r="E327" s="64">
        <v>3109</v>
      </c>
      <c r="F327" s="95"/>
      <c r="G327" s="95"/>
      <c r="H327" s="22"/>
      <c r="I327" s="34"/>
    </row>
    <row r="328" spans="1:9" s="56" customFormat="1">
      <c r="A328" s="65"/>
      <c r="B328" s="27" t="s">
        <v>37</v>
      </c>
      <c r="C328" s="245" t="s">
        <v>38</v>
      </c>
      <c r="D328" s="245"/>
      <c r="E328" s="64">
        <v>15211</v>
      </c>
      <c r="F328" s="34"/>
      <c r="G328" s="34"/>
      <c r="H328" s="22"/>
      <c r="I328" s="34"/>
    </row>
    <row r="329" spans="1:9" s="56" customFormat="1">
      <c r="A329" s="65"/>
      <c r="B329" s="22"/>
      <c r="C329" s="33"/>
      <c r="D329" s="34"/>
      <c r="E329" s="34"/>
      <c r="F329" s="34"/>
      <c r="G329" s="34"/>
      <c r="H329" s="22"/>
      <c r="I329" s="34"/>
    </row>
    <row r="330" spans="1:9" s="56" customFormat="1">
      <c r="A330" s="65"/>
      <c r="B330" s="27" t="s">
        <v>156</v>
      </c>
      <c r="C330" s="245" t="s">
        <v>39</v>
      </c>
      <c r="D330" s="245"/>
      <c r="E330" s="113">
        <v>0.18637827887712841</v>
      </c>
      <c r="F330" s="34"/>
      <c r="G330" s="34"/>
      <c r="H330" s="22"/>
      <c r="I330" s="34"/>
    </row>
    <row r="331" spans="1:9" s="56" customFormat="1">
      <c r="A331" s="65"/>
      <c r="B331" s="22"/>
      <c r="C331" s="33"/>
      <c r="D331" s="33"/>
      <c r="E331" s="33"/>
      <c r="F331" s="34"/>
      <c r="G331" s="34"/>
      <c r="H331" s="22"/>
      <c r="I331" s="34"/>
    </row>
    <row r="332" spans="1:9" s="56" customFormat="1">
      <c r="A332" s="65"/>
      <c r="B332" s="22"/>
      <c r="C332" s="33"/>
      <c r="D332" s="33"/>
      <c r="E332" s="33"/>
      <c r="F332" s="34"/>
      <c r="G332" s="34"/>
      <c r="H332" s="22"/>
      <c r="I332" s="34"/>
    </row>
    <row r="333" spans="1:9" s="56" customFormat="1">
      <c r="A333" s="65"/>
      <c r="B333" s="24" t="s">
        <v>169</v>
      </c>
      <c r="C333" s="38"/>
      <c r="D333" s="40"/>
      <c r="E333" s="40"/>
      <c r="F333" s="40"/>
      <c r="G333" s="40"/>
      <c r="H333" s="24" t="s">
        <v>170</v>
      </c>
      <c r="I333" s="34"/>
    </row>
    <row r="334" spans="1:9" s="56" customFormat="1">
      <c r="A334" s="65"/>
      <c r="B334" s="26" t="s">
        <v>8</v>
      </c>
      <c r="C334" s="41" t="s">
        <v>17</v>
      </c>
      <c r="D334" s="41" t="s">
        <v>1</v>
      </c>
      <c r="E334" s="41" t="s">
        <v>2</v>
      </c>
      <c r="F334" s="25" t="s">
        <v>18</v>
      </c>
      <c r="G334" s="3" t="s">
        <v>19</v>
      </c>
      <c r="H334" s="26" t="s">
        <v>4</v>
      </c>
      <c r="I334" s="34"/>
    </row>
    <row r="335" spans="1:9" s="65" customFormat="1">
      <c r="B335" s="31">
        <v>1</v>
      </c>
      <c r="C335" s="62" t="s">
        <v>171</v>
      </c>
      <c r="D335" s="63" t="s">
        <v>0</v>
      </c>
      <c r="E335" s="63" t="s">
        <v>149</v>
      </c>
      <c r="F335" s="64">
        <f>[18]SUMMARY!$F$18</f>
        <v>1179</v>
      </c>
      <c r="G335" s="13">
        <f>IFERROR(F335/$E$341,0)</f>
        <v>0.49537815126050422</v>
      </c>
      <c r="H335" s="31" t="s">
        <v>5</v>
      </c>
      <c r="I335" s="37"/>
    </row>
    <row r="336" spans="1:9" s="56" customFormat="1">
      <c r="A336" s="65"/>
      <c r="B336" s="27">
        <v>2</v>
      </c>
      <c r="C336" s="42" t="s">
        <v>172</v>
      </c>
      <c r="D336" s="43" t="s">
        <v>0</v>
      </c>
      <c r="E336" s="43" t="s">
        <v>151</v>
      </c>
      <c r="F336" s="44">
        <f>[18]SUMMARY!$G$18</f>
        <v>243</v>
      </c>
      <c r="G336" s="8">
        <f>IFERROR(F336/$E$341,0)</f>
        <v>0.10210084033613445</v>
      </c>
      <c r="H336" s="27"/>
      <c r="I336" s="34"/>
    </row>
    <row r="337" spans="1:9" s="56" customFormat="1">
      <c r="A337" s="65"/>
      <c r="B337" s="27">
        <v>3</v>
      </c>
      <c r="C337" s="42" t="s">
        <v>173</v>
      </c>
      <c r="D337" s="43" t="s">
        <v>0</v>
      </c>
      <c r="E337" s="43" t="s">
        <v>153</v>
      </c>
      <c r="F337" s="44">
        <f>[18]SUMMARY!$H$18</f>
        <v>958</v>
      </c>
      <c r="G337" s="8">
        <f>IFERROR(F337/$E$341,0)</f>
        <v>0.40252100840336136</v>
      </c>
      <c r="H337" s="27"/>
      <c r="I337" s="34"/>
    </row>
    <row r="338" spans="1:9" s="56" customFormat="1">
      <c r="A338" s="65"/>
      <c r="B338" s="28"/>
      <c r="C338" s="45"/>
      <c r="D338" s="46"/>
      <c r="E338" s="46"/>
      <c r="F338" s="48"/>
      <c r="G338" s="48"/>
      <c r="H338" s="28"/>
      <c r="I338" s="34"/>
    </row>
    <row r="339" spans="1:9" s="56" customFormat="1">
      <c r="A339" s="65"/>
      <c r="B339" s="22"/>
      <c r="C339" s="21"/>
      <c r="D339" s="37"/>
      <c r="E339" s="37"/>
      <c r="F339" s="112"/>
      <c r="G339" s="112"/>
      <c r="H339" s="28"/>
      <c r="I339" s="34"/>
    </row>
    <row r="340" spans="1:9" s="56" customFormat="1">
      <c r="A340" s="65"/>
      <c r="B340" s="22"/>
      <c r="C340" s="21"/>
      <c r="D340" s="37"/>
      <c r="E340" s="37"/>
      <c r="F340" s="112"/>
      <c r="G340" s="112"/>
      <c r="H340" s="28"/>
      <c r="I340" s="34"/>
    </row>
    <row r="341" spans="1:9" s="56" customFormat="1">
      <c r="A341" s="65"/>
      <c r="B341" s="27" t="s">
        <v>29</v>
      </c>
      <c r="C341" s="245" t="s">
        <v>30</v>
      </c>
      <c r="D341" s="245"/>
      <c r="E341" s="64">
        <v>2380</v>
      </c>
      <c r="F341" s="95"/>
      <c r="G341" s="95"/>
      <c r="H341" s="22"/>
      <c r="I341" s="34"/>
    </row>
    <row r="342" spans="1:9" s="56" customFormat="1">
      <c r="A342" s="65"/>
      <c r="B342" s="27" t="s">
        <v>31</v>
      </c>
      <c r="C342" s="245" t="s">
        <v>32</v>
      </c>
      <c r="D342" s="245"/>
      <c r="E342" s="64">
        <v>164</v>
      </c>
      <c r="F342" s="34"/>
      <c r="G342" s="34"/>
      <c r="H342" s="22"/>
      <c r="I342" s="34"/>
    </row>
    <row r="343" spans="1:9" s="56" customFormat="1">
      <c r="A343" s="65"/>
      <c r="B343" s="27" t="s">
        <v>33</v>
      </c>
      <c r="C343" s="245" t="s">
        <v>34</v>
      </c>
      <c r="D343" s="245"/>
      <c r="E343" s="64">
        <v>2544</v>
      </c>
      <c r="F343" s="95"/>
      <c r="G343" s="95"/>
      <c r="H343" s="22"/>
      <c r="I343" s="34"/>
    </row>
    <row r="344" spans="1:9" s="56" customFormat="1">
      <c r="A344" s="65"/>
      <c r="B344" s="27" t="s">
        <v>35</v>
      </c>
      <c r="C344" s="31" t="s">
        <v>36</v>
      </c>
      <c r="D344" s="31"/>
      <c r="E344" s="64">
        <v>2705</v>
      </c>
      <c r="F344" s="95"/>
      <c r="G344" s="95"/>
      <c r="H344" s="22"/>
      <c r="I344" s="34"/>
    </row>
    <row r="345" spans="1:9" s="56" customFormat="1">
      <c r="A345" s="65"/>
      <c r="B345" s="27" t="s">
        <v>37</v>
      </c>
      <c r="C345" s="245" t="s">
        <v>38</v>
      </c>
      <c r="D345" s="245"/>
      <c r="E345" s="64">
        <v>11781</v>
      </c>
      <c r="F345" s="34"/>
      <c r="G345" s="34"/>
      <c r="H345" s="22"/>
      <c r="I345" s="34"/>
    </row>
    <row r="346" spans="1:9" s="56" customFormat="1">
      <c r="A346" s="65"/>
      <c r="B346" s="22"/>
      <c r="C346" s="33"/>
      <c r="D346" s="34"/>
      <c r="E346" s="34"/>
      <c r="F346" s="34"/>
      <c r="G346" s="34"/>
      <c r="H346" s="22"/>
      <c r="I346" s="34"/>
    </row>
    <row r="347" spans="1:9" s="56" customFormat="1">
      <c r="A347" s="65"/>
      <c r="B347" s="27" t="s">
        <v>156</v>
      </c>
      <c r="C347" s="245" t="s">
        <v>39</v>
      </c>
      <c r="D347" s="245"/>
      <c r="E347" s="113">
        <f>IFERROR(E343/E345,0)</f>
        <v>0.21594092182327476</v>
      </c>
      <c r="F347" s="34"/>
      <c r="G347" s="34"/>
      <c r="H347" s="22"/>
      <c r="I347" s="34"/>
    </row>
    <row r="348" spans="1:9" s="56" customFormat="1">
      <c r="A348" s="65"/>
      <c r="B348" s="22"/>
      <c r="C348" s="33"/>
      <c r="D348" s="33"/>
      <c r="E348" s="33"/>
      <c r="F348" s="34"/>
      <c r="G348" s="34"/>
      <c r="H348" s="22"/>
      <c r="I348" s="34"/>
    </row>
    <row r="349" spans="1:9" s="56" customFormat="1">
      <c r="A349" s="65"/>
      <c r="B349" s="22"/>
      <c r="C349" s="33"/>
      <c r="D349" s="33"/>
      <c r="E349" s="33"/>
      <c r="F349" s="34"/>
      <c r="G349" s="34"/>
      <c r="H349" s="22"/>
      <c r="I349" s="34"/>
    </row>
    <row r="350" spans="1:9" s="56" customFormat="1">
      <c r="A350" s="65"/>
      <c r="B350" s="24" t="s">
        <v>174</v>
      </c>
      <c r="C350" s="38"/>
      <c r="D350" s="40"/>
      <c r="E350" s="40"/>
      <c r="F350" s="40"/>
      <c r="G350" s="40"/>
      <c r="H350" s="24" t="s">
        <v>175</v>
      </c>
      <c r="I350" s="34"/>
    </row>
    <row r="351" spans="1:9" s="56" customFormat="1">
      <c r="A351" s="65"/>
      <c r="B351" s="26" t="s">
        <v>8</v>
      </c>
      <c r="C351" s="41" t="s">
        <v>17</v>
      </c>
      <c r="D351" s="41" t="s">
        <v>1</v>
      </c>
      <c r="E351" s="41" t="s">
        <v>2</v>
      </c>
      <c r="F351" s="25" t="s">
        <v>18</v>
      </c>
      <c r="G351" s="3" t="s">
        <v>19</v>
      </c>
      <c r="H351" s="26" t="s">
        <v>4</v>
      </c>
      <c r="I351" s="34"/>
    </row>
    <row r="352" spans="1:9" s="56" customFormat="1">
      <c r="A352" s="65"/>
      <c r="B352" s="27">
        <v>1</v>
      </c>
      <c r="C352" s="42" t="s">
        <v>176</v>
      </c>
      <c r="D352" s="43" t="s">
        <v>0</v>
      </c>
      <c r="E352" s="43" t="s">
        <v>147</v>
      </c>
      <c r="F352" s="44">
        <f>[19]SUMMARY!$F$17</f>
        <v>91</v>
      </c>
      <c r="G352" s="8">
        <f t="shared" ref="G352:G357" si="1">IFERROR(F352/$E$361,0)</f>
        <v>5.1763367463026164E-2</v>
      </c>
      <c r="H352" s="27"/>
      <c r="I352" s="34"/>
    </row>
    <row r="353" spans="1:9" s="56" customFormat="1">
      <c r="A353" s="65"/>
      <c r="B353" s="27">
        <v>2</v>
      </c>
      <c r="C353" s="42" t="s">
        <v>177</v>
      </c>
      <c r="D353" s="43" t="s">
        <v>0</v>
      </c>
      <c r="E353" s="43" t="s">
        <v>149</v>
      </c>
      <c r="F353" s="44">
        <f>[19]SUMMARY!$G$17</f>
        <v>418</v>
      </c>
      <c r="G353" s="8">
        <f t="shared" si="1"/>
        <v>0.23777019340159272</v>
      </c>
      <c r="H353" s="27"/>
      <c r="I353" s="34"/>
    </row>
    <row r="354" spans="1:9" s="56" customFormat="1">
      <c r="A354" s="65"/>
      <c r="B354" s="27">
        <v>3</v>
      </c>
      <c r="C354" s="42" t="s">
        <v>178</v>
      </c>
      <c r="D354" s="43" t="s">
        <v>0</v>
      </c>
      <c r="E354" s="43" t="s">
        <v>179</v>
      </c>
      <c r="F354" s="44">
        <f>[19]SUMMARY!$H$17</f>
        <v>239</v>
      </c>
      <c r="G354" s="8">
        <f t="shared" si="1"/>
        <v>0.13594994311717862</v>
      </c>
      <c r="H354" s="27"/>
      <c r="I354" s="34"/>
    </row>
    <row r="355" spans="1:9" s="56" customFormat="1">
      <c r="A355" s="65"/>
      <c r="B355" s="27">
        <v>4</v>
      </c>
      <c r="C355" s="42" t="s">
        <v>180</v>
      </c>
      <c r="D355" s="43" t="s">
        <v>0</v>
      </c>
      <c r="E355" s="43" t="s">
        <v>151</v>
      </c>
      <c r="F355" s="44">
        <f>[19]SUMMARY!$I$17</f>
        <v>500</v>
      </c>
      <c r="G355" s="8">
        <f t="shared" si="1"/>
        <v>0.2844141069397042</v>
      </c>
      <c r="H355" s="27"/>
      <c r="I355" s="34"/>
    </row>
    <row r="356" spans="1:9" s="56" customFormat="1" ht="16.5" thickBot="1">
      <c r="A356" s="65"/>
      <c r="B356" s="27">
        <v>5</v>
      </c>
      <c r="C356" s="42" t="s">
        <v>181</v>
      </c>
      <c r="D356" s="43" t="s">
        <v>0</v>
      </c>
      <c r="E356" s="43" t="s">
        <v>155</v>
      </c>
      <c r="F356" s="44">
        <f>[19]SUMMARY!$J$17</f>
        <v>3</v>
      </c>
      <c r="G356" s="8">
        <f t="shared" si="1"/>
        <v>1.7064846416382253E-3</v>
      </c>
      <c r="H356" s="29"/>
      <c r="I356" s="34"/>
    </row>
    <row r="357" spans="1:9" s="65" customFormat="1" ht="16.5" thickBot="1">
      <c r="B357" s="31">
        <v>6</v>
      </c>
      <c r="C357" s="62" t="s">
        <v>182</v>
      </c>
      <c r="D357" s="63" t="s">
        <v>0</v>
      </c>
      <c r="E357" s="63" t="s">
        <v>153</v>
      </c>
      <c r="F357" s="64">
        <f>[19]SUMMARY!$K$17</f>
        <v>507</v>
      </c>
      <c r="G357" s="13">
        <f t="shared" si="1"/>
        <v>0.28839590443686008</v>
      </c>
      <c r="H357" s="66" t="s">
        <v>5</v>
      </c>
      <c r="I357" s="37"/>
    </row>
    <row r="358" spans="1:9" s="56" customFormat="1">
      <c r="A358" s="65"/>
      <c r="B358" s="28"/>
      <c r="C358" s="45"/>
      <c r="D358" s="46"/>
      <c r="E358" s="46"/>
      <c r="F358" s="48"/>
      <c r="G358" s="48"/>
      <c r="H358" s="28"/>
      <c r="I358" s="34"/>
    </row>
    <row r="359" spans="1:9" s="56" customFormat="1">
      <c r="A359" s="65"/>
      <c r="B359" s="22"/>
      <c r="C359" s="21"/>
      <c r="D359" s="37"/>
      <c r="E359" s="37"/>
      <c r="F359" s="112"/>
      <c r="G359" s="112"/>
      <c r="H359" s="28"/>
      <c r="I359" s="34"/>
    </row>
    <row r="360" spans="1:9" s="56" customFormat="1">
      <c r="A360" s="65"/>
      <c r="B360" s="22"/>
      <c r="C360" s="21"/>
      <c r="D360" s="37"/>
      <c r="E360" s="37"/>
      <c r="F360" s="112"/>
      <c r="G360" s="112"/>
      <c r="H360" s="28"/>
      <c r="I360" s="34"/>
    </row>
    <row r="361" spans="1:9" s="56" customFormat="1">
      <c r="A361" s="65"/>
      <c r="B361" s="27" t="s">
        <v>29</v>
      </c>
      <c r="C361" s="245" t="s">
        <v>30</v>
      </c>
      <c r="D361" s="245"/>
      <c r="E361" s="64">
        <v>1758</v>
      </c>
      <c r="F361" s="95"/>
      <c r="G361" s="95"/>
      <c r="H361" s="22"/>
      <c r="I361" s="34"/>
    </row>
    <row r="362" spans="1:9" s="56" customFormat="1">
      <c r="A362" s="65"/>
      <c r="B362" s="27" t="s">
        <v>31</v>
      </c>
      <c r="C362" s="245" t="s">
        <v>32</v>
      </c>
      <c r="D362" s="245"/>
      <c r="E362" s="64">
        <v>74</v>
      </c>
      <c r="F362" s="34"/>
      <c r="G362" s="34"/>
      <c r="H362" s="22"/>
      <c r="I362" s="34"/>
    </row>
    <row r="363" spans="1:9" s="56" customFormat="1">
      <c r="A363" s="65"/>
      <c r="B363" s="27" t="s">
        <v>33</v>
      </c>
      <c r="C363" s="245" t="s">
        <v>34</v>
      </c>
      <c r="D363" s="245"/>
      <c r="E363" s="64">
        <v>1832</v>
      </c>
      <c r="F363" s="95"/>
      <c r="G363" s="95"/>
      <c r="H363" s="22"/>
      <c r="I363" s="34"/>
    </row>
    <row r="364" spans="1:9" s="56" customFormat="1">
      <c r="A364" s="65"/>
      <c r="B364" s="27" t="s">
        <v>35</v>
      </c>
      <c r="C364" s="31" t="s">
        <v>36</v>
      </c>
      <c r="D364" s="31"/>
      <c r="E364" s="64">
        <v>1955</v>
      </c>
      <c r="F364" s="95"/>
      <c r="G364" s="95"/>
      <c r="H364" s="22"/>
      <c r="I364" s="34"/>
    </row>
    <row r="365" spans="1:9" s="56" customFormat="1">
      <c r="A365" s="65"/>
      <c r="B365" s="27" t="s">
        <v>37</v>
      </c>
      <c r="C365" s="245" t="s">
        <v>38</v>
      </c>
      <c r="D365" s="245"/>
      <c r="E365" s="64">
        <v>14800</v>
      </c>
      <c r="F365" s="34"/>
      <c r="G365" s="34"/>
      <c r="H365" s="22"/>
      <c r="I365" s="34"/>
    </row>
    <row r="366" spans="1:9" s="56" customFormat="1">
      <c r="A366" s="65"/>
      <c r="B366" s="22"/>
      <c r="C366" s="33"/>
      <c r="D366" s="34"/>
      <c r="E366" s="34"/>
      <c r="F366" s="34"/>
      <c r="G366" s="34"/>
      <c r="H366" s="22"/>
      <c r="I366" s="34"/>
    </row>
    <row r="367" spans="1:9" s="56" customFormat="1">
      <c r="A367" s="65"/>
      <c r="B367" s="27" t="s">
        <v>156</v>
      </c>
      <c r="C367" s="245" t="s">
        <v>39</v>
      </c>
      <c r="D367" s="245"/>
      <c r="E367" s="113">
        <f>IFERROR(E363/E365,0)</f>
        <v>0.12378378378378378</v>
      </c>
      <c r="F367" s="34"/>
      <c r="G367" s="34"/>
      <c r="H367" s="22"/>
      <c r="I367" s="34"/>
    </row>
    <row r="368" spans="1:9" s="56" customFormat="1">
      <c r="A368" s="65"/>
      <c r="B368" s="22"/>
      <c r="C368" s="33"/>
      <c r="D368" s="33"/>
      <c r="E368" s="33"/>
      <c r="F368" s="34"/>
      <c r="G368" s="34"/>
      <c r="H368" s="22"/>
      <c r="I368" s="34"/>
    </row>
    <row r="369" spans="1:9" s="56" customFormat="1">
      <c r="A369" s="65"/>
      <c r="B369" s="22"/>
      <c r="C369" s="33"/>
      <c r="D369" s="33"/>
      <c r="E369" s="33"/>
      <c r="F369" s="34"/>
      <c r="G369" s="34"/>
      <c r="H369" s="22"/>
      <c r="I369" s="34"/>
    </row>
    <row r="370" spans="1:9" s="56" customFormat="1">
      <c r="A370" s="65"/>
      <c r="B370" s="24" t="s">
        <v>183</v>
      </c>
      <c r="C370" s="38"/>
      <c r="D370" s="40"/>
      <c r="E370" s="40"/>
      <c r="F370" s="40"/>
      <c r="G370" s="40"/>
      <c r="H370" s="24" t="s">
        <v>184</v>
      </c>
      <c r="I370" s="34"/>
    </row>
    <row r="371" spans="1:9" s="56" customFormat="1">
      <c r="A371" s="65"/>
      <c r="B371" s="26" t="s">
        <v>8</v>
      </c>
      <c r="C371" s="41" t="s">
        <v>17</v>
      </c>
      <c r="D371" s="41" t="s">
        <v>1</v>
      </c>
      <c r="E371" s="41" t="s">
        <v>2</v>
      </c>
      <c r="F371" s="25" t="s">
        <v>18</v>
      </c>
      <c r="G371" s="3" t="s">
        <v>19</v>
      </c>
      <c r="H371" s="26" t="s">
        <v>4</v>
      </c>
      <c r="I371" s="34"/>
    </row>
    <row r="372" spans="1:9" s="56" customFormat="1">
      <c r="A372" s="65"/>
      <c r="B372" s="27">
        <v>1</v>
      </c>
      <c r="C372" s="42" t="s">
        <v>185</v>
      </c>
      <c r="D372" s="43" t="s">
        <v>0</v>
      </c>
      <c r="E372" s="43" t="s">
        <v>147</v>
      </c>
      <c r="F372" s="44">
        <f>[20]SUMMARY!$F$19</f>
        <v>161</v>
      </c>
      <c r="G372" s="8">
        <f t="shared" ref="G372:G378" si="2">IFERROR(F372/$E$380,0)</f>
        <v>4.9386503067484662E-2</v>
      </c>
      <c r="H372" s="27"/>
      <c r="I372" s="34"/>
    </row>
    <row r="373" spans="1:9" s="65" customFormat="1">
      <c r="B373" s="31">
        <v>2</v>
      </c>
      <c r="C373" s="62" t="s">
        <v>187</v>
      </c>
      <c r="D373" s="63" t="s">
        <v>0</v>
      </c>
      <c r="E373" s="63" t="s">
        <v>149</v>
      </c>
      <c r="F373" s="64">
        <f>[20]SUMMARY!$G$19</f>
        <v>1289</v>
      </c>
      <c r="G373" s="13">
        <f t="shared" si="2"/>
        <v>0.39539877300613496</v>
      </c>
      <c r="H373" s="31" t="s">
        <v>5</v>
      </c>
      <c r="I373" s="37"/>
    </row>
    <row r="374" spans="1:9" s="56" customFormat="1">
      <c r="A374" s="65"/>
      <c r="B374" s="27">
        <v>3</v>
      </c>
      <c r="C374" s="42" t="s">
        <v>188</v>
      </c>
      <c r="D374" s="43" t="s">
        <v>0</v>
      </c>
      <c r="E374" s="43" t="s">
        <v>179</v>
      </c>
      <c r="F374" s="44">
        <f>[20]SUMMARY!$H$19</f>
        <v>68</v>
      </c>
      <c r="G374" s="8">
        <f t="shared" si="2"/>
        <v>2.0858895705521473E-2</v>
      </c>
      <c r="H374" s="27"/>
      <c r="I374" s="34"/>
    </row>
    <row r="375" spans="1:9" s="56" customFormat="1">
      <c r="A375" s="65"/>
      <c r="B375" s="27">
        <v>4</v>
      </c>
      <c r="C375" s="42" t="s">
        <v>189</v>
      </c>
      <c r="D375" s="43" t="s">
        <v>0</v>
      </c>
      <c r="E375" s="43" t="s">
        <v>151</v>
      </c>
      <c r="F375" s="44">
        <f>[20]SUMMARY!$I$19</f>
        <v>606</v>
      </c>
      <c r="G375" s="8">
        <f t="shared" si="2"/>
        <v>0.18588957055214725</v>
      </c>
      <c r="H375" s="27"/>
      <c r="I375" s="34"/>
    </row>
    <row r="376" spans="1:9" s="56" customFormat="1">
      <c r="A376" s="65"/>
      <c r="B376" s="27">
        <v>5</v>
      </c>
      <c r="C376" s="42" t="s">
        <v>190</v>
      </c>
      <c r="D376" s="43" t="s">
        <v>0</v>
      </c>
      <c r="E376" s="43" t="s">
        <v>191</v>
      </c>
      <c r="F376" s="44">
        <f>[20]SUMMARY!$K$19</f>
        <v>3</v>
      </c>
      <c r="G376" s="8">
        <f t="shared" si="2"/>
        <v>9.2024539877300613E-4</v>
      </c>
      <c r="H376" s="27"/>
      <c r="I376" s="34"/>
    </row>
    <row r="377" spans="1:9" s="56" customFormat="1">
      <c r="A377" s="65"/>
      <c r="B377" s="27">
        <v>6</v>
      </c>
      <c r="C377" s="42" t="s">
        <v>192</v>
      </c>
      <c r="D377" s="43" t="s">
        <v>0</v>
      </c>
      <c r="E377" s="43" t="s">
        <v>153</v>
      </c>
      <c r="F377" s="44">
        <f>[20]SUMMARY!$L$19</f>
        <v>1094</v>
      </c>
      <c r="G377" s="8">
        <f t="shared" si="2"/>
        <v>0.33558282208588958</v>
      </c>
      <c r="H377" s="27"/>
      <c r="I377" s="34"/>
    </row>
    <row r="378" spans="1:9" s="56" customFormat="1">
      <c r="A378" s="65"/>
      <c r="B378" s="27">
        <v>7</v>
      </c>
      <c r="C378" s="42" t="s">
        <v>193</v>
      </c>
      <c r="D378" s="43" t="s">
        <v>0</v>
      </c>
      <c r="E378" s="43" t="s">
        <v>155</v>
      </c>
      <c r="F378" s="44">
        <v>39</v>
      </c>
      <c r="G378" s="8">
        <f t="shared" si="2"/>
        <v>1.196319018404908E-2</v>
      </c>
      <c r="H378" s="27"/>
      <c r="I378" s="34"/>
    </row>
    <row r="379" spans="1:9" s="56" customFormat="1">
      <c r="A379" s="65"/>
      <c r="B379" s="22"/>
      <c r="C379" s="21"/>
      <c r="D379" s="37"/>
      <c r="E379" s="37"/>
      <c r="F379" s="112"/>
      <c r="G379" s="112"/>
      <c r="H379" s="28"/>
      <c r="I379" s="34"/>
    </row>
    <row r="380" spans="1:9" s="56" customFormat="1">
      <c r="A380" s="65"/>
      <c r="B380" s="27" t="s">
        <v>29</v>
      </c>
      <c r="C380" s="245" t="s">
        <v>30</v>
      </c>
      <c r="D380" s="245"/>
      <c r="E380" s="64">
        <f>[20]SUMMARY!$F$21</f>
        <v>3260</v>
      </c>
      <c r="F380" s="95"/>
      <c r="G380" s="95"/>
      <c r="H380" s="22"/>
      <c r="I380" s="34"/>
    </row>
    <row r="381" spans="1:9" s="56" customFormat="1">
      <c r="A381" s="65"/>
      <c r="B381" s="27" t="s">
        <v>31</v>
      </c>
      <c r="C381" s="245" t="s">
        <v>32</v>
      </c>
      <c r="D381" s="245"/>
      <c r="E381" s="64">
        <f>[20]SUMMARY!$F$22</f>
        <v>186</v>
      </c>
      <c r="F381" s="34"/>
      <c r="G381" s="34"/>
      <c r="H381" s="22"/>
      <c r="I381" s="34"/>
    </row>
    <row r="382" spans="1:9" s="56" customFormat="1">
      <c r="A382" s="65"/>
      <c r="B382" s="27" t="s">
        <v>33</v>
      </c>
      <c r="C382" s="245" t="s">
        <v>34</v>
      </c>
      <c r="D382" s="245"/>
      <c r="E382" s="64">
        <f>[20]SUMMARY!$F$23</f>
        <v>3446</v>
      </c>
      <c r="F382" s="95"/>
      <c r="G382" s="95"/>
      <c r="H382" s="22"/>
      <c r="I382" s="34"/>
    </row>
    <row r="383" spans="1:9" s="56" customFormat="1">
      <c r="A383" s="65"/>
      <c r="B383" s="27" t="s">
        <v>35</v>
      </c>
      <c r="C383" s="31" t="s">
        <v>36</v>
      </c>
      <c r="D383" s="31"/>
      <c r="E383" s="64">
        <f>[20]SUMMARY!$F$24</f>
        <v>3995</v>
      </c>
      <c r="F383" s="95"/>
      <c r="G383" s="95"/>
      <c r="H383" s="22"/>
      <c r="I383" s="34"/>
    </row>
    <row r="384" spans="1:9" s="56" customFormat="1">
      <c r="A384" s="65"/>
      <c r="B384" s="27" t="s">
        <v>37</v>
      </c>
      <c r="C384" s="245" t="s">
        <v>38</v>
      </c>
      <c r="D384" s="245"/>
      <c r="E384" s="64">
        <f>[20]SUMMARY!$F$25</f>
        <v>19831</v>
      </c>
      <c r="F384" s="34"/>
      <c r="G384" s="34"/>
      <c r="H384" s="22"/>
      <c r="I384" s="34"/>
    </row>
    <row r="385" spans="1:9" s="56" customFormat="1">
      <c r="A385" s="65"/>
      <c r="B385" s="22"/>
      <c r="C385" s="33"/>
      <c r="D385" s="34"/>
      <c r="E385" s="34"/>
      <c r="F385" s="34"/>
      <c r="G385" s="34"/>
      <c r="H385" s="22"/>
      <c r="I385" s="34"/>
    </row>
    <row r="386" spans="1:9" s="56" customFormat="1">
      <c r="A386" s="65"/>
      <c r="B386" s="27" t="s">
        <v>156</v>
      </c>
      <c r="C386" s="245" t="s">
        <v>39</v>
      </c>
      <c r="D386" s="245"/>
      <c r="E386" s="113">
        <f>IFERROR(E382/E384,0)</f>
        <v>0.17376834249407494</v>
      </c>
      <c r="F386" s="34"/>
      <c r="G386" s="34"/>
      <c r="H386" s="22"/>
      <c r="I386" s="34"/>
    </row>
    <row r="387" spans="1:9" s="56" customFormat="1">
      <c r="A387" s="65"/>
      <c r="B387" s="22"/>
      <c r="C387" s="33"/>
      <c r="D387" s="33"/>
      <c r="E387" s="33"/>
      <c r="F387" s="34"/>
      <c r="G387" s="34"/>
      <c r="H387" s="22"/>
      <c r="I387" s="34"/>
    </row>
    <row r="388" spans="1:9" s="56" customFormat="1">
      <c r="A388" s="65"/>
      <c r="B388" s="24" t="s">
        <v>194</v>
      </c>
      <c r="C388" s="38"/>
      <c r="D388" s="40"/>
      <c r="E388" s="40"/>
      <c r="F388" s="40"/>
      <c r="G388" s="40" t="s">
        <v>195</v>
      </c>
      <c r="H388" s="30"/>
      <c r="I388" s="34"/>
    </row>
    <row r="389" spans="1:9" s="56" customFormat="1">
      <c r="A389" s="65"/>
      <c r="B389" s="26" t="s">
        <v>8</v>
      </c>
      <c r="C389" s="41" t="s">
        <v>17</v>
      </c>
      <c r="D389" s="41" t="s">
        <v>1</v>
      </c>
      <c r="E389" s="41" t="s">
        <v>2</v>
      </c>
      <c r="F389" s="25" t="s">
        <v>18</v>
      </c>
      <c r="G389" s="3" t="s">
        <v>19</v>
      </c>
      <c r="H389" s="31" t="s">
        <v>4</v>
      </c>
      <c r="I389" s="34"/>
    </row>
    <row r="390" spans="1:9" s="56" customFormat="1">
      <c r="A390" s="65"/>
      <c r="B390" s="27">
        <v>1</v>
      </c>
      <c r="C390" s="42" t="s">
        <v>196</v>
      </c>
      <c r="D390" s="43" t="s">
        <v>197</v>
      </c>
      <c r="E390" s="43" t="s">
        <v>147</v>
      </c>
      <c r="F390" s="44">
        <f>[21]SUMMARY!$F$14</f>
        <v>119</v>
      </c>
      <c r="G390" s="8">
        <f>IFERROR(F390/$E$396,0)</f>
        <v>8.2926829268292687E-2</v>
      </c>
      <c r="H390" s="32"/>
      <c r="I390" s="34"/>
    </row>
    <row r="391" spans="1:9" s="56" customFormat="1">
      <c r="A391" s="65"/>
      <c r="B391" s="27">
        <v>2</v>
      </c>
      <c r="C391" s="42" t="s">
        <v>198</v>
      </c>
      <c r="D391" s="43" t="s">
        <v>197</v>
      </c>
      <c r="E391" s="43" t="s">
        <v>149</v>
      </c>
      <c r="F391" s="44">
        <f>[21]SUMMARY!$G$14</f>
        <v>545</v>
      </c>
      <c r="G391" s="8">
        <f>IFERROR(F391/$E$396,0)</f>
        <v>0.37979094076655051</v>
      </c>
      <c r="H391" s="27"/>
      <c r="I391" s="34"/>
    </row>
    <row r="392" spans="1:9" s="56" customFormat="1">
      <c r="A392" s="65"/>
      <c r="B392" s="27">
        <v>3</v>
      </c>
      <c r="C392" s="42" t="s">
        <v>199</v>
      </c>
      <c r="D392" s="43" t="s">
        <v>197</v>
      </c>
      <c r="E392" s="43" t="s">
        <v>151</v>
      </c>
      <c r="F392" s="44">
        <f>[21]SUMMARY!$H$14</f>
        <v>47</v>
      </c>
      <c r="G392" s="8">
        <f>IFERROR(F392/$E$396,0)</f>
        <v>3.2752613240418116E-2</v>
      </c>
      <c r="H392" s="27"/>
      <c r="I392" s="34"/>
    </row>
    <row r="393" spans="1:9" s="65" customFormat="1">
      <c r="B393" s="31">
        <v>4</v>
      </c>
      <c r="C393" s="62" t="s">
        <v>200</v>
      </c>
      <c r="D393" s="63" t="s">
        <v>197</v>
      </c>
      <c r="E393" s="63" t="s">
        <v>153</v>
      </c>
      <c r="F393" s="64">
        <f>[21]SUMMARY!$I$14</f>
        <v>724</v>
      </c>
      <c r="G393" s="13">
        <f>IFERROR(F393/$E$396,0)</f>
        <v>0.50452961672473873</v>
      </c>
      <c r="H393" s="31" t="s">
        <v>5</v>
      </c>
      <c r="I393" s="37"/>
    </row>
    <row r="394" spans="1:9" s="56" customFormat="1">
      <c r="A394" s="65"/>
      <c r="B394" s="28"/>
      <c r="C394" s="45"/>
      <c r="D394" s="46"/>
      <c r="E394" s="46"/>
      <c r="F394" s="48"/>
      <c r="G394" s="48"/>
      <c r="H394" s="28"/>
      <c r="I394" s="34"/>
    </row>
    <row r="395" spans="1:9" s="56" customFormat="1">
      <c r="A395" s="65"/>
      <c r="B395" s="22"/>
      <c r="C395" s="21"/>
      <c r="D395" s="37"/>
      <c r="E395" s="37"/>
      <c r="F395" s="112"/>
      <c r="G395" s="112"/>
      <c r="H395" s="28"/>
      <c r="I395" s="34"/>
    </row>
    <row r="396" spans="1:9" s="56" customFormat="1">
      <c r="A396" s="65"/>
      <c r="B396" s="27" t="s">
        <v>29</v>
      </c>
      <c r="C396" s="245" t="s">
        <v>30</v>
      </c>
      <c r="D396" s="245"/>
      <c r="E396" s="64">
        <v>1435</v>
      </c>
      <c r="F396" s="95"/>
      <c r="G396" s="95"/>
      <c r="H396" s="22"/>
      <c r="I396" s="34"/>
    </row>
    <row r="397" spans="1:9" s="56" customFormat="1">
      <c r="A397" s="65"/>
      <c r="B397" s="27" t="s">
        <v>31</v>
      </c>
      <c r="C397" s="245" t="s">
        <v>32</v>
      </c>
      <c r="D397" s="245"/>
      <c r="E397" s="64">
        <v>228</v>
      </c>
      <c r="F397" s="34"/>
      <c r="G397" s="34"/>
      <c r="H397" s="22"/>
      <c r="I397" s="34"/>
    </row>
    <row r="398" spans="1:9" s="56" customFormat="1">
      <c r="A398" s="65"/>
      <c r="B398" s="27" t="s">
        <v>33</v>
      </c>
      <c r="C398" s="245" t="s">
        <v>34</v>
      </c>
      <c r="D398" s="245"/>
      <c r="E398" s="64">
        <v>1663</v>
      </c>
      <c r="F398" s="95"/>
      <c r="G398" s="95"/>
      <c r="H398" s="22"/>
      <c r="I398" s="34"/>
    </row>
    <row r="399" spans="1:9" s="56" customFormat="1">
      <c r="A399" s="65"/>
      <c r="B399" s="27" t="s">
        <v>35</v>
      </c>
      <c r="C399" s="31" t="s">
        <v>36</v>
      </c>
      <c r="D399" s="31"/>
      <c r="E399" s="64">
        <v>1767</v>
      </c>
      <c r="F399" s="95"/>
      <c r="G399" s="95"/>
      <c r="H399" s="22"/>
      <c r="I399" s="34"/>
    </row>
    <row r="400" spans="1:9" s="56" customFormat="1">
      <c r="A400" s="65"/>
      <c r="B400" s="27" t="s">
        <v>37</v>
      </c>
      <c r="C400" s="245" t="s">
        <v>38</v>
      </c>
      <c r="D400" s="245"/>
      <c r="E400" s="64">
        <v>6106</v>
      </c>
      <c r="F400" s="34"/>
      <c r="G400" s="34"/>
      <c r="H400" s="22"/>
      <c r="I400" s="34"/>
    </row>
    <row r="401" spans="1:9" s="56" customFormat="1">
      <c r="A401" s="65"/>
      <c r="B401" s="22"/>
      <c r="C401" s="33"/>
      <c r="D401" s="34"/>
      <c r="E401" s="34"/>
      <c r="F401" s="34"/>
      <c r="G401" s="34"/>
      <c r="H401" s="22"/>
      <c r="I401" s="34"/>
    </row>
    <row r="402" spans="1:9" s="56" customFormat="1">
      <c r="A402" s="65"/>
      <c r="B402" s="27" t="s">
        <v>156</v>
      </c>
      <c r="C402" s="245" t="s">
        <v>39</v>
      </c>
      <c r="D402" s="245"/>
      <c r="E402" s="113">
        <f>IFERROR(E398/E400,0)</f>
        <v>0.27235506059613496</v>
      </c>
      <c r="F402" s="34"/>
      <c r="G402" s="34"/>
      <c r="H402" s="22"/>
      <c r="I402" s="34"/>
    </row>
    <row r="403" spans="1:9" s="56" customFormat="1">
      <c r="A403" s="65"/>
      <c r="B403" s="22"/>
      <c r="C403" s="33"/>
      <c r="D403" s="33"/>
      <c r="E403" s="33"/>
      <c r="F403" s="34"/>
      <c r="G403" s="34"/>
      <c r="H403" s="22"/>
      <c r="I403" s="34"/>
    </row>
    <row r="404" spans="1:9" s="56" customFormat="1">
      <c r="A404" s="65"/>
      <c r="B404" s="22"/>
      <c r="C404" s="33"/>
      <c r="D404" s="33"/>
      <c r="E404" s="33"/>
      <c r="F404" s="34"/>
      <c r="G404" s="34"/>
      <c r="H404" s="22"/>
      <c r="I404" s="34"/>
    </row>
    <row r="405" spans="1:9" s="56" customFormat="1">
      <c r="A405" s="65"/>
      <c r="B405" s="24" t="s">
        <v>201</v>
      </c>
      <c r="C405" s="38"/>
      <c r="D405" s="40"/>
      <c r="E405" s="40"/>
      <c r="F405" s="40"/>
      <c r="G405" s="40" t="s">
        <v>202</v>
      </c>
      <c r="H405" s="30"/>
      <c r="I405" s="34"/>
    </row>
    <row r="406" spans="1:9" s="56" customFormat="1">
      <c r="A406" s="65"/>
      <c r="B406" s="26" t="s">
        <v>8</v>
      </c>
      <c r="C406" s="41" t="s">
        <v>17</v>
      </c>
      <c r="D406" s="41" t="s">
        <v>1</v>
      </c>
      <c r="E406" s="41" t="s">
        <v>2</v>
      </c>
      <c r="F406" s="25" t="s">
        <v>18</v>
      </c>
      <c r="G406" s="3" t="s">
        <v>19</v>
      </c>
      <c r="H406" s="31" t="s">
        <v>4</v>
      </c>
      <c r="I406" s="34"/>
    </row>
    <row r="407" spans="1:9" s="65" customFormat="1">
      <c r="B407" s="31">
        <v>1</v>
      </c>
      <c r="C407" s="62" t="s">
        <v>203</v>
      </c>
      <c r="D407" s="63" t="s">
        <v>0</v>
      </c>
      <c r="E407" s="63" t="s">
        <v>149</v>
      </c>
      <c r="F407" s="64">
        <f>[22]SUMMARY!$F$16</f>
        <v>1119</v>
      </c>
      <c r="G407" s="13">
        <f>IFERROR(F407/$E$413,0)</f>
        <v>0.45804338927548094</v>
      </c>
      <c r="H407" s="31" t="s">
        <v>5</v>
      </c>
      <c r="I407" s="37"/>
    </row>
    <row r="408" spans="1:9" s="56" customFormat="1">
      <c r="A408" s="65"/>
      <c r="B408" s="27">
        <v>2</v>
      </c>
      <c r="C408" s="42" t="s">
        <v>204</v>
      </c>
      <c r="D408" s="43" t="s">
        <v>0</v>
      </c>
      <c r="E408" s="43" t="s">
        <v>151</v>
      </c>
      <c r="F408" s="44">
        <f>[22]SUMMARY!$G$16</f>
        <v>335</v>
      </c>
      <c r="G408" s="8">
        <f>IFERROR(F408/$E$413,0)</f>
        <v>0.1371264838313549</v>
      </c>
      <c r="H408" s="27"/>
      <c r="I408" s="34"/>
    </row>
    <row r="409" spans="1:9" s="56" customFormat="1">
      <c r="A409" s="65"/>
      <c r="B409" s="27">
        <v>3</v>
      </c>
      <c r="C409" s="42" t="s">
        <v>205</v>
      </c>
      <c r="D409" s="43" t="s">
        <v>0</v>
      </c>
      <c r="E409" s="43" t="s">
        <v>153</v>
      </c>
      <c r="F409" s="44">
        <f>[22]SUMMARY!$H$16</f>
        <v>989</v>
      </c>
      <c r="G409" s="8">
        <f>IFERROR(F409/$E$413,0)</f>
        <v>0.40483012689316417</v>
      </c>
      <c r="H409" s="27"/>
      <c r="I409" s="34"/>
    </row>
    <row r="410" spans="1:9" s="56" customFormat="1">
      <c r="A410" s="65"/>
      <c r="B410" s="28"/>
      <c r="C410" s="45"/>
      <c r="D410" s="46"/>
      <c r="E410" s="46"/>
      <c r="F410" s="48"/>
      <c r="G410" s="48"/>
      <c r="H410" s="28"/>
      <c r="I410" s="34"/>
    </row>
    <row r="411" spans="1:9" s="56" customFormat="1">
      <c r="A411" s="65"/>
      <c r="B411" s="22"/>
      <c r="C411" s="21"/>
      <c r="D411" s="37"/>
      <c r="E411" s="37"/>
      <c r="F411" s="112"/>
      <c r="G411" s="112"/>
      <c r="H411" s="28"/>
      <c r="I411" s="34"/>
    </row>
    <row r="412" spans="1:9" s="56" customFormat="1">
      <c r="A412" s="65"/>
      <c r="B412" s="22"/>
      <c r="C412" s="21"/>
      <c r="D412" s="37"/>
      <c r="E412" s="37"/>
      <c r="F412" s="112"/>
      <c r="G412" s="112"/>
      <c r="H412" s="28"/>
      <c r="I412" s="34"/>
    </row>
    <row r="413" spans="1:9" s="56" customFormat="1">
      <c r="A413" s="65"/>
      <c r="B413" s="27" t="s">
        <v>29</v>
      </c>
      <c r="C413" s="245" t="s">
        <v>30</v>
      </c>
      <c r="D413" s="245"/>
      <c r="E413" s="64">
        <v>2443</v>
      </c>
      <c r="F413" s="95"/>
      <c r="G413" s="95"/>
      <c r="H413" s="22"/>
      <c r="I413" s="34"/>
    </row>
    <row r="414" spans="1:9" s="56" customFormat="1">
      <c r="A414" s="65"/>
      <c r="B414" s="27" t="s">
        <v>31</v>
      </c>
      <c r="C414" s="245" t="s">
        <v>32</v>
      </c>
      <c r="D414" s="245"/>
      <c r="E414" s="64">
        <v>177</v>
      </c>
      <c r="F414" s="34"/>
      <c r="G414" s="34"/>
      <c r="H414" s="22"/>
      <c r="I414" s="34"/>
    </row>
    <row r="415" spans="1:9" s="56" customFormat="1">
      <c r="A415" s="65"/>
      <c r="B415" s="27" t="s">
        <v>33</v>
      </c>
      <c r="C415" s="245" t="s">
        <v>34</v>
      </c>
      <c r="D415" s="245"/>
      <c r="E415" s="64">
        <v>2620</v>
      </c>
      <c r="F415" s="95"/>
      <c r="G415" s="95"/>
      <c r="H415" s="22"/>
      <c r="I415" s="34"/>
    </row>
    <row r="416" spans="1:9" s="56" customFormat="1">
      <c r="A416" s="65"/>
      <c r="B416" s="27" t="s">
        <v>35</v>
      </c>
      <c r="C416" s="31" t="s">
        <v>36</v>
      </c>
      <c r="D416" s="31"/>
      <c r="E416" s="64">
        <v>2871</v>
      </c>
      <c r="F416" s="95"/>
      <c r="G416" s="95"/>
      <c r="H416" s="22"/>
      <c r="I416" s="34"/>
    </row>
    <row r="417" spans="1:9" s="56" customFormat="1">
      <c r="A417" s="65"/>
      <c r="B417" s="27" t="s">
        <v>37</v>
      </c>
      <c r="C417" s="245" t="s">
        <v>38</v>
      </c>
      <c r="D417" s="245"/>
      <c r="E417" s="64">
        <v>9554</v>
      </c>
      <c r="F417" s="34"/>
      <c r="G417" s="34"/>
      <c r="H417" s="22"/>
      <c r="I417" s="34"/>
    </row>
    <row r="418" spans="1:9" s="56" customFormat="1">
      <c r="A418" s="65"/>
      <c r="B418" s="22"/>
      <c r="C418" s="33"/>
      <c r="D418" s="34"/>
      <c r="E418" s="34"/>
      <c r="F418" s="34"/>
      <c r="G418" s="34"/>
      <c r="H418" s="22"/>
      <c r="I418" s="34"/>
    </row>
    <row r="419" spans="1:9" s="56" customFormat="1">
      <c r="A419" s="65"/>
      <c r="B419" s="27" t="s">
        <v>156</v>
      </c>
      <c r="C419" s="245" t="s">
        <v>39</v>
      </c>
      <c r="D419" s="245"/>
      <c r="E419" s="113">
        <f>IFERROR(E415/E417,0)</f>
        <v>0.27423068871676787</v>
      </c>
      <c r="F419" s="34"/>
      <c r="G419" s="34"/>
      <c r="H419" s="22"/>
      <c r="I419" s="34"/>
    </row>
    <row r="420" spans="1:9" s="56" customFormat="1">
      <c r="A420" s="65"/>
      <c r="B420" s="22"/>
      <c r="C420" s="33"/>
      <c r="D420" s="33"/>
      <c r="E420" s="33"/>
      <c r="F420" s="34"/>
      <c r="G420" s="34"/>
      <c r="H420" s="22"/>
      <c r="I420" s="34"/>
    </row>
    <row r="421" spans="1:9" s="56" customFormat="1">
      <c r="A421" s="65"/>
      <c r="B421" s="22"/>
      <c r="C421" s="33"/>
      <c r="D421" s="33"/>
      <c r="E421" s="33"/>
      <c r="F421" s="34"/>
      <c r="G421" s="34"/>
      <c r="H421" s="22"/>
      <c r="I421" s="34"/>
    </row>
    <row r="422" spans="1:9" s="56" customFormat="1">
      <c r="A422" s="65"/>
      <c r="B422" s="22"/>
      <c r="C422" s="33"/>
      <c r="D422" s="33"/>
      <c r="E422" s="33"/>
      <c r="F422" s="34"/>
      <c r="G422" s="34"/>
      <c r="H422" s="22"/>
      <c r="I422" s="34"/>
    </row>
    <row r="423" spans="1:9" s="56" customFormat="1">
      <c r="A423" s="65"/>
      <c r="B423" s="22"/>
      <c r="C423" s="33"/>
      <c r="D423" s="33"/>
      <c r="E423" s="33"/>
      <c r="F423" s="34"/>
      <c r="G423" s="34"/>
      <c r="H423" s="22"/>
      <c r="I423" s="34"/>
    </row>
    <row r="424" spans="1:9" s="56" customFormat="1">
      <c r="A424" s="65"/>
      <c r="B424" s="22"/>
      <c r="C424" s="33"/>
      <c r="D424" s="33"/>
      <c r="E424" s="33"/>
      <c r="F424" s="34"/>
      <c r="G424" s="34"/>
      <c r="H424" s="22"/>
      <c r="I424" s="34"/>
    </row>
    <row r="425" spans="1:9" s="56" customFormat="1">
      <c r="A425" s="65"/>
      <c r="B425" s="22"/>
      <c r="C425" s="33"/>
      <c r="D425" s="33"/>
      <c r="E425" s="33"/>
      <c r="F425" s="34"/>
      <c r="G425" s="34"/>
      <c r="H425" s="22"/>
      <c r="I425" s="34"/>
    </row>
    <row r="426" spans="1:9" s="56" customFormat="1">
      <c r="A426" s="65"/>
      <c r="B426" s="24" t="s">
        <v>206</v>
      </c>
      <c r="C426" s="38"/>
      <c r="D426" s="40"/>
      <c r="E426" s="40"/>
      <c r="F426" s="40"/>
      <c r="G426" s="40" t="s">
        <v>207</v>
      </c>
      <c r="H426" s="30"/>
      <c r="I426" s="34"/>
    </row>
    <row r="427" spans="1:9" s="56" customFormat="1">
      <c r="A427" s="65"/>
      <c r="B427" s="26" t="s">
        <v>8</v>
      </c>
      <c r="C427" s="41" t="s">
        <v>17</v>
      </c>
      <c r="D427" s="41" t="s">
        <v>1</v>
      </c>
      <c r="E427" s="41" t="s">
        <v>2</v>
      </c>
      <c r="F427" s="25" t="s">
        <v>18</v>
      </c>
      <c r="G427" s="3" t="s">
        <v>19</v>
      </c>
      <c r="H427" s="26" t="s">
        <v>4</v>
      </c>
      <c r="I427" s="34"/>
    </row>
    <row r="428" spans="1:9" s="56" customFormat="1">
      <c r="A428" s="65"/>
      <c r="B428" s="27">
        <v>1</v>
      </c>
      <c r="C428" s="42" t="s">
        <v>208</v>
      </c>
      <c r="D428" s="43" t="s">
        <v>186</v>
      </c>
      <c r="E428" s="43" t="s">
        <v>147</v>
      </c>
      <c r="F428" s="44">
        <f>[23]SUMMARY!$F$15</f>
        <v>52</v>
      </c>
      <c r="G428" s="8">
        <f>IFERROR(F428/$E$435,0)</f>
        <v>2.6422764227642278E-2</v>
      </c>
      <c r="H428" s="27"/>
      <c r="I428" s="34"/>
    </row>
    <row r="429" spans="1:9" s="56" customFormat="1">
      <c r="A429" s="65"/>
      <c r="B429" s="27">
        <v>2</v>
      </c>
      <c r="C429" s="42" t="s">
        <v>209</v>
      </c>
      <c r="D429" s="43" t="s">
        <v>186</v>
      </c>
      <c r="E429" s="43" t="s">
        <v>149</v>
      </c>
      <c r="F429" s="44">
        <f>[23]SUMMARY!$G$15</f>
        <v>632</v>
      </c>
      <c r="G429" s="8">
        <f>IFERROR(F429/$E$435,0)</f>
        <v>0.32113821138211385</v>
      </c>
      <c r="H429" s="27"/>
      <c r="I429" s="34"/>
    </row>
    <row r="430" spans="1:9" s="56" customFormat="1">
      <c r="A430" s="65"/>
      <c r="B430" s="27">
        <v>3</v>
      </c>
      <c r="C430" s="42" t="s">
        <v>210</v>
      </c>
      <c r="D430" s="43" t="s">
        <v>186</v>
      </c>
      <c r="E430" s="43" t="s">
        <v>151</v>
      </c>
      <c r="F430" s="44">
        <f>[23]SUMMARY!$H$15</f>
        <v>106</v>
      </c>
      <c r="G430" s="8">
        <f>IFERROR(F430/$E$435,0)</f>
        <v>5.386178861788618E-2</v>
      </c>
      <c r="H430" s="27"/>
      <c r="I430" s="34"/>
    </row>
    <row r="431" spans="1:9" s="65" customFormat="1">
      <c r="B431" s="31">
        <v>4</v>
      </c>
      <c r="C431" s="62" t="s">
        <v>211</v>
      </c>
      <c r="D431" s="63" t="s">
        <v>186</v>
      </c>
      <c r="E431" s="63" t="s">
        <v>153</v>
      </c>
      <c r="F431" s="64">
        <f>[23]SUMMARY!$I$15</f>
        <v>1178</v>
      </c>
      <c r="G431" s="13">
        <f>IFERROR(F431/$E$435,0)</f>
        <v>0.59857723577235777</v>
      </c>
      <c r="H431" s="204" t="s">
        <v>5</v>
      </c>
      <c r="I431" s="37"/>
    </row>
    <row r="432" spans="1:9" s="56" customFormat="1">
      <c r="A432" s="65"/>
      <c r="B432" s="28"/>
      <c r="C432" s="45"/>
      <c r="D432" s="46"/>
      <c r="E432" s="46"/>
      <c r="F432" s="48"/>
      <c r="G432" s="48"/>
      <c r="H432" s="28"/>
      <c r="I432" s="34"/>
    </row>
    <row r="433" spans="1:9" s="56" customFormat="1">
      <c r="A433" s="65"/>
      <c r="B433" s="22"/>
      <c r="C433" s="21"/>
      <c r="D433" s="37"/>
      <c r="E433" s="37"/>
      <c r="F433" s="112"/>
      <c r="G433" s="112"/>
      <c r="H433" s="28"/>
      <c r="I433" s="34"/>
    </row>
    <row r="434" spans="1:9" s="56" customFormat="1">
      <c r="A434" s="65"/>
      <c r="B434" s="22"/>
      <c r="C434" s="21"/>
      <c r="D434" s="37"/>
      <c r="E434" s="37"/>
      <c r="F434" s="112"/>
      <c r="G434" s="112"/>
      <c r="H434" s="28"/>
      <c r="I434" s="34"/>
    </row>
    <row r="435" spans="1:9" s="56" customFormat="1">
      <c r="A435" s="65"/>
      <c r="B435" s="27" t="s">
        <v>29</v>
      </c>
      <c r="C435" s="245" t="s">
        <v>30</v>
      </c>
      <c r="D435" s="245"/>
      <c r="E435" s="64">
        <v>1968</v>
      </c>
      <c r="F435" s="95"/>
      <c r="G435" s="95"/>
      <c r="H435" s="22"/>
      <c r="I435" s="34"/>
    </row>
    <row r="436" spans="1:9">
      <c r="B436" s="27" t="s">
        <v>31</v>
      </c>
      <c r="C436" s="245" t="s">
        <v>32</v>
      </c>
      <c r="D436" s="245"/>
      <c r="E436" s="64">
        <v>110</v>
      </c>
      <c r="I436" s="34"/>
    </row>
    <row r="437" spans="1:9">
      <c r="B437" s="27" t="s">
        <v>33</v>
      </c>
      <c r="C437" s="245" t="s">
        <v>34</v>
      </c>
      <c r="D437" s="245"/>
      <c r="E437" s="64">
        <v>2078</v>
      </c>
      <c r="F437" s="95"/>
      <c r="G437" s="95"/>
      <c r="I437" s="34"/>
    </row>
    <row r="438" spans="1:9">
      <c r="B438" s="27" t="s">
        <v>35</v>
      </c>
      <c r="C438" s="31" t="s">
        <v>36</v>
      </c>
      <c r="D438" s="31"/>
      <c r="E438" s="64">
        <v>2253</v>
      </c>
      <c r="F438" s="95"/>
      <c r="G438" s="95"/>
      <c r="I438" s="34"/>
    </row>
    <row r="439" spans="1:9">
      <c r="B439" s="27" t="s">
        <v>37</v>
      </c>
      <c r="C439" s="245" t="s">
        <v>38</v>
      </c>
      <c r="D439" s="245"/>
      <c r="E439" s="64">
        <v>9286</v>
      </c>
      <c r="I439" s="34"/>
    </row>
    <row r="440" spans="1:9">
      <c r="D440" s="34"/>
      <c r="E440" s="34"/>
      <c r="I440" s="34"/>
    </row>
    <row r="441" spans="1:9">
      <c r="B441" s="27" t="s">
        <v>156</v>
      </c>
      <c r="C441" s="245" t="s">
        <v>39</v>
      </c>
      <c r="D441" s="245"/>
      <c r="E441" s="113">
        <f>IFERROR(E437/E439,0)</f>
        <v>0.22377772991600259</v>
      </c>
      <c r="I441" s="34"/>
    </row>
    <row r="442" spans="1:9">
      <c r="B442" s="28"/>
      <c r="C442" s="68"/>
      <c r="D442" s="68"/>
      <c r="E442" s="229"/>
      <c r="I442" s="34"/>
    </row>
    <row r="443" spans="1:9">
      <c r="B443" s="28"/>
      <c r="C443" s="68"/>
      <c r="D443" s="68"/>
      <c r="E443" s="229"/>
      <c r="I443" s="34"/>
    </row>
    <row r="444" spans="1:9">
      <c r="A444" s="21" t="s">
        <v>143</v>
      </c>
      <c r="I444" s="34"/>
    </row>
    <row r="445" spans="1:9">
      <c r="I445" s="34"/>
    </row>
    <row r="446" spans="1:9">
      <c r="B446" s="73" t="s">
        <v>215</v>
      </c>
      <c r="C446" s="57"/>
      <c r="D446" s="1"/>
      <c r="E446" s="1"/>
      <c r="F446" s="1"/>
      <c r="G446" s="1" t="s">
        <v>170</v>
      </c>
      <c r="I446" s="34"/>
    </row>
    <row r="447" spans="1:9">
      <c r="B447" s="18" t="s">
        <v>8</v>
      </c>
      <c r="C447" s="58" t="s">
        <v>17</v>
      </c>
      <c r="D447" s="58" t="s">
        <v>1</v>
      </c>
      <c r="E447" s="58" t="s">
        <v>2</v>
      </c>
      <c r="F447" s="14" t="s">
        <v>18</v>
      </c>
      <c r="G447" s="3" t="s">
        <v>19</v>
      </c>
      <c r="H447" s="58" t="s">
        <v>4</v>
      </c>
      <c r="I447" s="34"/>
    </row>
    <row r="448" spans="1:9">
      <c r="B448" s="98">
        <v>1</v>
      </c>
      <c r="C448" s="4" t="s">
        <v>506</v>
      </c>
      <c r="D448" s="5" t="s">
        <v>0</v>
      </c>
      <c r="E448" s="6" t="s">
        <v>216</v>
      </c>
      <c r="F448" s="6">
        <v>5</v>
      </c>
      <c r="G448" s="8">
        <f>IFERROR(F448/$E$454,0)</f>
        <v>2.9620853080568718E-3</v>
      </c>
      <c r="H448" s="4"/>
      <c r="I448" s="34"/>
    </row>
    <row r="449" spans="2:10">
      <c r="B449" s="98">
        <v>2</v>
      </c>
      <c r="C449" s="4" t="s">
        <v>217</v>
      </c>
      <c r="D449" s="5" t="s">
        <v>0</v>
      </c>
      <c r="E449" s="6" t="s">
        <v>149</v>
      </c>
      <c r="F449" s="6">
        <v>593</v>
      </c>
      <c r="G449" s="8">
        <f>IFERROR(F449/$E$454,0)</f>
        <v>0.351303317535545</v>
      </c>
      <c r="H449" s="4"/>
      <c r="I449" s="34"/>
    </row>
    <row r="450" spans="2:10">
      <c r="B450" s="98">
        <v>3</v>
      </c>
      <c r="C450" s="4" t="s">
        <v>218</v>
      </c>
      <c r="D450" s="5" t="s">
        <v>0</v>
      </c>
      <c r="E450" s="6" t="s">
        <v>151</v>
      </c>
      <c r="F450" s="6">
        <v>92</v>
      </c>
      <c r="G450" s="8">
        <f>IFERROR(F450/$E$454,0)</f>
        <v>5.4502369668246446E-2</v>
      </c>
      <c r="H450" s="4"/>
      <c r="I450" s="34"/>
    </row>
    <row r="451" spans="2:10">
      <c r="B451" s="98">
        <v>4</v>
      </c>
      <c r="C451" s="4" t="s">
        <v>219</v>
      </c>
      <c r="D451" s="5" t="s">
        <v>0</v>
      </c>
      <c r="E451" s="6" t="s">
        <v>153</v>
      </c>
      <c r="F451" s="6">
        <v>998</v>
      </c>
      <c r="G451" s="8">
        <f>IFERROR(F451/$E$454,0)</f>
        <v>0.59123222748815163</v>
      </c>
      <c r="H451" s="9" t="s">
        <v>5</v>
      </c>
      <c r="I451" s="34"/>
    </row>
    <row r="452" spans="2:10">
      <c r="B452" s="103"/>
      <c r="C452" s="104"/>
      <c r="D452" s="105"/>
      <c r="E452" s="105"/>
      <c r="F452" s="106"/>
      <c r="G452" s="106"/>
      <c r="H452" s="59"/>
      <c r="I452" s="34"/>
    </row>
    <row r="453" spans="2:10">
      <c r="B453" s="103"/>
      <c r="C453" s="104"/>
      <c r="D453" s="105"/>
      <c r="E453" s="105"/>
      <c r="F453" s="106"/>
      <c r="G453" s="106"/>
      <c r="H453" s="59"/>
      <c r="I453" s="34"/>
    </row>
    <row r="454" spans="2:10">
      <c r="B454" s="98" t="s">
        <v>29</v>
      </c>
      <c r="C454" s="259" t="s">
        <v>30</v>
      </c>
      <c r="D454" s="259"/>
      <c r="E454" s="12">
        <v>1688</v>
      </c>
      <c r="F454" s="114"/>
      <c r="G454" s="114"/>
      <c r="H454" s="109"/>
      <c r="I454" s="34"/>
    </row>
    <row r="455" spans="2:10">
      <c r="B455" s="98" t="s">
        <v>31</v>
      </c>
      <c r="C455" s="259" t="s">
        <v>32</v>
      </c>
      <c r="D455" s="259"/>
      <c r="E455" s="12">
        <v>180</v>
      </c>
      <c r="F455" s="107"/>
      <c r="G455" s="107"/>
      <c r="H455" s="109"/>
      <c r="I455" s="34"/>
    </row>
    <row r="456" spans="2:10">
      <c r="B456" s="98" t="s">
        <v>33</v>
      </c>
      <c r="C456" s="259" t="s">
        <v>34</v>
      </c>
      <c r="D456" s="259"/>
      <c r="E456" s="12">
        <v>1868</v>
      </c>
      <c r="F456" s="114"/>
      <c r="G456" s="114"/>
      <c r="H456" s="109"/>
      <c r="I456" s="34"/>
    </row>
    <row r="457" spans="2:10">
      <c r="B457" s="98" t="s">
        <v>35</v>
      </c>
      <c r="C457" s="99" t="s">
        <v>36</v>
      </c>
      <c r="D457" s="99"/>
      <c r="E457" s="12">
        <v>1997</v>
      </c>
      <c r="F457" s="114"/>
      <c r="G457" s="114"/>
      <c r="H457" s="109"/>
      <c r="I457" s="34"/>
    </row>
    <row r="458" spans="2:10">
      <c r="B458" s="98" t="s">
        <v>37</v>
      </c>
      <c r="C458" s="259" t="s">
        <v>38</v>
      </c>
      <c r="D458" s="259"/>
      <c r="E458" s="12">
        <v>5796</v>
      </c>
      <c r="F458" s="107"/>
      <c r="G458" s="107"/>
      <c r="H458" s="109"/>
      <c r="I458" s="34"/>
    </row>
    <row r="459" spans="2:10">
      <c r="B459" s="103"/>
      <c r="C459" s="109"/>
      <c r="D459" s="107"/>
      <c r="E459" s="107"/>
      <c r="F459" s="107"/>
      <c r="G459" s="107"/>
      <c r="H459" s="109"/>
      <c r="I459" s="34"/>
    </row>
    <row r="460" spans="2:10">
      <c r="B460" s="98" t="s">
        <v>156</v>
      </c>
      <c r="C460" s="259" t="s">
        <v>39</v>
      </c>
      <c r="D460" s="259"/>
      <c r="E460" s="13">
        <f>IFERROR(E456/E458,0)</f>
        <v>0.3222912353347136</v>
      </c>
      <c r="F460" s="107"/>
      <c r="G460" s="107"/>
      <c r="H460" s="109"/>
      <c r="I460" s="34"/>
    </row>
    <row r="461" spans="2:10">
      <c r="I461" s="34"/>
    </row>
    <row r="462" spans="2:10">
      <c r="I462" s="34"/>
    </row>
    <row r="463" spans="2:10">
      <c r="I463" s="34"/>
      <c r="J463" s="56"/>
    </row>
    <row r="464" spans="2:10">
      <c r="B464" s="73" t="s">
        <v>220</v>
      </c>
      <c r="C464" s="57"/>
      <c r="D464" s="1"/>
      <c r="E464" s="1"/>
      <c r="F464" s="1"/>
      <c r="G464" s="1"/>
      <c r="H464" s="1" t="s">
        <v>158</v>
      </c>
      <c r="I464" s="34"/>
    </row>
    <row r="465" spans="2:9">
      <c r="B465" s="18" t="s">
        <v>8</v>
      </c>
      <c r="C465" s="58" t="s">
        <v>17</v>
      </c>
      <c r="D465" s="58" t="s">
        <v>1</v>
      </c>
      <c r="E465" s="58" t="s">
        <v>2</v>
      </c>
      <c r="F465" s="14" t="s">
        <v>18</v>
      </c>
      <c r="G465" s="3" t="s">
        <v>19</v>
      </c>
      <c r="H465" s="58" t="s">
        <v>4</v>
      </c>
      <c r="I465" s="34"/>
    </row>
    <row r="466" spans="2:9">
      <c r="B466" s="98">
        <v>1</v>
      </c>
      <c r="C466" s="4" t="s">
        <v>221</v>
      </c>
      <c r="D466" s="5" t="s">
        <v>0</v>
      </c>
      <c r="E466" s="6" t="s">
        <v>147</v>
      </c>
      <c r="F466" s="7">
        <v>2</v>
      </c>
      <c r="G466" s="8">
        <f>IFERROR(F466/$E$472,0)</f>
        <v>1.3956734124214933E-3</v>
      </c>
      <c r="H466" s="4"/>
      <c r="I466" s="34"/>
    </row>
    <row r="467" spans="2:9">
      <c r="B467" s="98">
        <v>2</v>
      </c>
      <c r="C467" s="4" t="s">
        <v>222</v>
      </c>
      <c r="D467" s="5" t="s">
        <v>0</v>
      </c>
      <c r="E467" s="6" t="s">
        <v>149</v>
      </c>
      <c r="F467" s="7">
        <v>431</v>
      </c>
      <c r="G467" s="8">
        <f>IFERROR(F467/$E$472,0)</f>
        <v>0.3007676203768318</v>
      </c>
      <c r="H467" s="4"/>
      <c r="I467" s="34"/>
    </row>
    <row r="468" spans="2:9">
      <c r="B468" s="98">
        <v>3</v>
      </c>
      <c r="C468" s="4" t="s">
        <v>223</v>
      </c>
      <c r="D468" s="5" t="s">
        <v>0</v>
      </c>
      <c r="E468" s="6" t="s">
        <v>151</v>
      </c>
      <c r="F468" s="7">
        <v>38</v>
      </c>
      <c r="G468" s="8">
        <f>IFERROR(F468/$E$472,0)</f>
        <v>2.6517794836008374E-2</v>
      </c>
      <c r="H468" s="4"/>
      <c r="I468" s="34"/>
    </row>
    <row r="469" spans="2:9">
      <c r="B469" s="98">
        <v>4</v>
      </c>
      <c r="C469" s="4" t="s">
        <v>224</v>
      </c>
      <c r="D469" s="5" t="s">
        <v>0</v>
      </c>
      <c r="E469" s="6" t="s">
        <v>153</v>
      </c>
      <c r="F469" s="7">
        <v>962</v>
      </c>
      <c r="G469" s="8">
        <f>IFERROR(F469/$E$472,0)</f>
        <v>0.67131891137473831</v>
      </c>
      <c r="H469" s="9" t="s">
        <v>5</v>
      </c>
      <c r="I469" s="34"/>
    </row>
    <row r="470" spans="2:9">
      <c r="B470" s="103"/>
      <c r="C470" s="104"/>
      <c r="D470" s="105"/>
      <c r="E470" s="105"/>
      <c r="F470" s="106"/>
      <c r="G470" s="106"/>
      <c r="H470" s="59"/>
      <c r="I470" s="34"/>
    </row>
    <row r="471" spans="2:9">
      <c r="B471" s="103"/>
      <c r="C471" s="104"/>
      <c r="D471" s="105"/>
      <c r="E471" s="105"/>
      <c r="F471" s="106"/>
      <c r="G471" s="106"/>
      <c r="H471" s="59"/>
      <c r="I471" s="34"/>
    </row>
    <row r="472" spans="2:9">
      <c r="B472" s="98" t="s">
        <v>29</v>
      </c>
      <c r="C472" s="259" t="s">
        <v>30</v>
      </c>
      <c r="D472" s="259"/>
      <c r="E472" s="12">
        <v>1433</v>
      </c>
      <c r="F472" s="114"/>
      <c r="G472" s="114"/>
      <c r="H472" s="109"/>
    </row>
    <row r="473" spans="2:9">
      <c r="B473" s="98" t="s">
        <v>31</v>
      </c>
      <c r="C473" s="259" t="s">
        <v>32</v>
      </c>
      <c r="D473" s="259"/>
      <c r="E473" s="12">
        <v>61</v>
      </c>
      <c r="F473" s="107"/>
      <c r="G473" s="107"/>
      <c r="H473" s="109"/>
    </row>
    <row r="474" spans="2:9">
      <c r="B474" s="98" t="s">
        <v>33</v>
      </c>
      <c r="C474" s="259" t="s">
        <v>34</v>
      </c>
      <c r="D474" s="259"/>
      <c r="E474" s="12">
        <v>1494</v>
      </c>
      <c r="F474" s="114"/>
      <c r="G474" s="114"/>
      <c r="H474" s="109"/>
    </row>
    <row r="475" spans="2:9">
      <c r="B475" s="98" t="s">
        <v>35</v>
      </c>
      <c r="C475" s="99" t="s">
        <v>36</v>
      </c>
      <c r="D475" s="99"/>
      <c r="E475" s="12">
        <v>1536</v>
      </c>
      <c r="F475" s="114"/>
      <c r="G475" s="114"/>
      <c r="H475" s="109"/>
    </row>
    <row r="476" spans="2:9">
      <c r="B476" s="98" t="s">
        <v>37</v>
      </c>
      <c r="C476" s="259" t="s">
        <v>38</v>
      </c>
      <c r="D476" s="259"/>
      <c r="E476" s="12">
        <v>2811</v>
      </c>
      <c r="F476" s="107"/>
      <c r="G476" s="107"/>
      <c r="H476" s="109"/>
    </row>
    <row r="477" spans="2:9">
      <c r="B477" s="103"/>
      <c r="C477" s="109"/>
      <c r="D477" s="107"/>
      <c r="E477" s="107"/>
      <c r="F477" s="107"/>
      <c r="G477" s="107"/>
      <c r="H477" s="109"/>
    </row>
    <row r="478" spans="2:9">
      <c r="B478" s="98" t="s">
        <v>156</v>
      </c>
      <c r="C478" s="259" t="s">
        <v>39</v>
      </c>
      <c r="D478" s="259"/>
      <c r="E478" s="13">
        <f>IFERROR(E474/E476,0)</f>
        <v>0.5314834578441836</v>
      </c>
      <c r="F478" s="107"/>
      <c r="G478" s="107"/>
      <c r="H478" s="109"/>
    </row>
    <row r="481" spans="2:8">
      <c r="B481" s="24" t="s">
        <v>225</v>
      </c>
      <c r="C481" s="38"/>
      <c r="D481" s="40"/>
      <c r="E481" s="40"/>
      <c r="F481" s="40"/>
      <c r="G481" s="40"/>
      <c r="H481" s="40" t="s">
        <v>226</v>
      </c>
    </row>
    <row r="482" spans="2:8">
      <c r="B482" s="26" t="s">
        <v>8</v>
      </c>
      <c r="C482" s="41" t="s">
        <v>17</v>
      </c>
      <c r="D482" s="41" t="s">
        <v>1</v>
      </c>
      <c r="E482" s="41" t="s">
        <v>2</v>
      </c>
      <c r="F482" s="25" t="s">
        <v>18</v>
      </c>
      <c r="G482" s="3" t="s">
        <v>19</v>
      </c>
      <c r="H482" s="41" t="s">
        <v>4</v>
      </c>
    </row>
    <row r="483" spans="2:8">
      <c r="B483" s="27">
        <v>1</v>
      </c>
      <c r="C483" s="42" t="s">
        <v>396</v>
      </c>
      <c r="D483" s="43" t="s">
        <v>0</v>
      </c>
      <c r="E483" s="43" t="s">
        <v>227</v>
      </c>
      <c r="F483" s="44">
        <v>167</v>
      </c>
      <c r="G483" s="8">
        <f>IFERROR(F483/$E$489,0)</f>
        <v>8.2714214957899948E-2</v>
      </c>
      <c r="H483" s="42"/>
    </row>
    <row r="484" spans="2:8">
      <c r="B484" s="27">
        <v>2</v>
      </c>
      <c r="C484" s="42" t="s">
        <v>397</v>
      </c>
      <c r="D484" s="43" t="s">
        <v>0</v>
      </c>
      <c r="E484" s="43" t="s">
        <v>149</v>
      </c>
      <c r="F484" s="44">
        <v>786</v>
      </c>
      <c r="G484" s="8">
        <f>IFERROR(F484/$E$489,0)</f>
        <v>0.38930163447251115</v>
      </c>
      <c r="H484" s="42"/>
    </row>
    <row r="485" spans="2:8">
      <c r="B485" s="27">
        <v>3</v>
      </c>
      <c r="C485" s="42" t="s">
        <v>398</v>
      </c>
      <c r="D485" s="43" t="s">
        <v>0</v>
      </c>
      <c r="E485" s="43" t="s">
        <v>151</v>
      </c>
      <c r="F485" s="44">
        <v>105</v>
      </c>
      <c r="G485" s="8">
        <f>IFERROR(F485/$E$489,0)</f>
        <v>5.2005943536404163E-2</v>
      </c>
      <c r="H485" s="42"/>
    </row>
    <row r="486" spans="2:8">
      <c r="B486" s="27">
        <v>4</v>
      </c>
      <c r="C486" s="42" t="s">
        <v>399</v>
      </c>
      <c r="D486" s="43" t="s">
        <v>0</v>
      </c>
      <c r="E486" s="43" t="s">
        <v>153</v>
      </c>
      <c r="F486" s="44">
        <v>961</v>
      </c>
      <c r="G486" s="8">
        <f>IFERROR(F486/$E$489,0)</f>
        <v>0.47597820703318472</v>
      </c>
      <c r="H486" s="62" t="s">
        <v>5</v>
      </c>
    </row>
    <row r="487" spans="2:8">
      <c r="C487" s="21"/>
      <c r="D487" s="37"/>
      <c r="E487" s="37"/>
      <c r="F487" s="112"/>
      <c r="G487" s="112"/>
      <c r="H487" s="45"/>
    </row>
    <row r="488" spans="2:8">
      <c r="C488" s="21"/>
      <c r="D488" s="37"/>
      <c r="E488" s="37"/>
      <c r="F488" s="112"/>
      <c r="G488" s="112"/>
      <c r="H488" s="45"/>
    </row>
    <row r="489" spans="2:8">
      <c r="B489" s="27" t="s">
        <v>29</v>
      </c>
      <c r="C489" s="245" t="s">
        <v>30</v>
      </c>
      <c r="D489" s="245"/>
      <c r="E489" s="64">
        <v>2019</v>
      </c>
      <c r="F489" s="95"/>
      <c r="G489" s="95"/>
      <c r="H489" s="33"/>
    </row>
    <row r="490" spans="2:8">
      <c r="B490" s="27" t="s">
        <v>31</v>
      </c>
      <c r="C490" s="245" t="s">
        <v>32</v>
      </c>
      <c r="D490" s="245"/>
      <c r="E490" s="64">
        <v>155</v>
      </c>
      <c r="H490" s="33"/>
    </row>
    <row r="491" spans="2:8">
      <c r="B491" s="27" t="s">
        <v>33</v>
      </c>
      <c r="C491" s="245" t="s">
        <v>34</v>
      </c>
      <c r="D491" s="245"/>
      <c r="E491" s="64">
        <v>2174</v>
      </c>
      <c r="F491" s="95"/>
      <c r="G491" s="95"/>
      <c r="H491" s="33"/>
    </row>
    <row r="492" spans="2:8">
      <c r="B492" s="27" t="s">
        <v>35</v>
      </c>
      <c r="C492" s="31" t="s">
        <v>36</v>
      </c>
      <c r="D492" s="31"/>
      <c r="E492" s="64">
        <v>2225</v>
      </c>
      <c r="F492" s="95"/>
      <c r="G492" s="95"/>
      <c r="H492" s="33"/>
    </row>
    <row r="493" spans="2:8">
      <c r="B493" s="27" t="s">
        <v>37</v>
      </c>
      <c r="C493" s="245" t="s">
        <v>38</v>
      </c>
      <c r="D493" s="245"/>
      <c r="E493" s="64">
        <v>4549</v>
      </c>
      <c r="H493" s="33"/>
    </row>
    <row r="494" spans="2:8">
      <c r="D494" s="34"/>
      <c r="E494" s="34"/>
      <c r="H494" s="33"/>
    </row>
    <row r="495" spans="2:8">
      <c r="B495" s="27" t="s">
        <v>156</v>
      </c>
      <c r="C495" s="245" t="s">
        <v>39</v>
      </c>
      <c r="D495" s="245"/>
      <c r="E495" s="96">
        <f>IFERROR(E491/E493,0)</f>
        <v>0.47790723235876015</v>
      </c>
      <c r="H495" s="33"/>
    </row>
    <row r="498" spans="2:8">
      <c r="B498" s="24" t="s">
        <v>400</v>
      </c>
      <c r="C498" s="38"/>
      <c r="D498" s="40"/>
      <c r="E498" s="40"/>
      <c r="F498" s="40"/>
      <c r="G498" s="116"/>
      <c r="H498" s="40" t="s">
        <v>184</v>
      </c>
    </row>
    <row r="499" spans="2:8">
      <c r="B499" s="26" t="s">
        <v>8</v>
      </c>
      <c r="C499" s="41" t="s">
        <v>17</v>
      </c>
      <c r="D499" s="41" t="s">
        <v>1</v>
      </c>
      <c r="E499" s="41" t="s">
        <v>2</v>
      </c>
      <c r="F499" s="25" t="s">
        <v>18</v>
      </c>
      <c r="G499" s="117" t="s">
        <v>401</v>
      </c>
      <c r="H499" s="41" t="s">
        <v>4</v>
      </c>
    </row>
    <row r="500" spans="2:8">
      <c r="B500" s="27">
        <v>1</v>
      </c>
      <c r="C500" s="42" t="s">
        <v>402</v>
      </c>
      <c r="D500" s="43" t="s">
        <v>0</v>
      </c>
      <c r="E500" s="43" t="s">
        <v>216</v>
      </c>
      <c r="F500" s="44">
        <v>10</v>
      </c>
      <c r="G500" s="8">
        <f>IFERROR(F500/$E$506,0)</f>
        <v>3.1857279388340237E-3</v>
      </c>
      <c r="H500" s="42"/>
    </row>
    <row r="501" spans="2:8">
      <c r="B501" s="27">
        <v>2</v>
      </c>
      <c r="C501" s="42" t="s">
        <v>403</v>
      </c>
      <c r="D501" s="43" t="s">
        <v>0</v>
      </c>
      <c r="E501" s="43" t="s">
        <v>149</v>
      </c>
      <c r="F501" s="44">
        <v>955</v>
      </c>
      <c r="G501" s="8">
        <f>IFERROR(F501/$E$506,0)</f>
        <v>0.30423701815864923</v>
      </c>
      <c r="H501" s="42"/>
    </row>
    <row r="502" spans="2:8">
      <c r="B502" s="27">
        <v>3</v>
      </c>
      <c r="C502" s="42" t="s">
        <v>231</v>
      </c>
      <c r="D502" s="43" t="s">
        <v>0</v>
      </c>
      <c r="E502" s="43" t="s">
        <v>151</v>
      </c>
      <c r="F502" s="44">
        <v>277</v>
      </c>
      <c r="G502" s="8">
        <f>IFERROR(F502/$E$506,0)</f>
        <v>8.8244663905702458E-2</v>
      </c>
      <c r="H502" s="42"/>
    </row>
    <row r="503" spans="2:8">
      <c r="B503" s="27">
        <v>4</v>
      </c>
      <c r="C503" s="42" t="s">
        <v>404</v>
      </c>
      <c r="D503" s="43" t="s">
        <v>0</v>
      </c>
      <c r="E503" s="43" t="s">
        <v>153</v>
      </c>
      <c r="F503" s="44">
        <v>1897</v>
      </c>
      <c r="G503" s="8">
        <f>IFERROR(F503/$E$506,0)</f>
        <v>0.60433258999681427</v>
      </c>
      <c r="H503" s="62" t="s">
        <v>5</v>
      </c>
    </row>
    <row r="504" spans="2:8">
      <c r="C504" s="21"/>
      <c r="D504" s="37"/>
      <c r="E504" s="37"/>
      <c r="F504" s="112"/>
      <c r="G504" s="118"/>
      <c r="H504" s="45"/>
    </row>
    <row r="505" spans="2:8">
      <c r="C505" s="21"/>
      <c r="D505" s="37"/>
      <c r="E505" s="37"/>
      <c r="F505" s="112"/>
      <c r="G505" s="118"/>
      <c r="H505" s="45"/>
    </row>
    <row r="506" spans="2:8">
      <c r="B506" s="27" t="s">
        <v>29</v>
      </c>
      <c r="C506" s="245" t="s">
        <v>30</v>
      </c>
      <c r="D506" s="245"/>
      <c r="E506" s="64">
        <v>3139</v>
      </c>
      <c r="F506" s="95"/>
      <c r="G506" s="119"/>
      <c r="H506" s="33"/>
    </row>
    <row r="507" spans="2:8">
      <c r="B507" s="27" t="s">
        <v>31</v>
      </c>
      <c r="C507" s="245" t="s">
        <v>32</v>
      </c>
      <c r="D507" s="245"/>
      <c r="E507" s="64">
        <v>26</v>
      </c>
      <c r="G507" s="119"/>
      <c r="H507" s="33"/>
    </row>
    <row r="508" spans="2:8">
      <c r="B508" s="27" t="s">
        <v>33</v>
      </c>
      <c r="C508" s="245" t="s">
        <v>34</v>
      </c>
      <c r="D508" s="245"/>
      <c r="E508" s="64">
        <v>2725</v>
      </c>
      <c r="F508" s="95"/>
      <c r="G508" s="119"/>
      <c r="H508" s="33"/>
    </row>
    <row r="509" spans="2:8">
      <c r="B509" s="27" t="s">
        <v>35</v>
      </c>
      <c r="C509" s="31" t="s">
        <v>36</v>
      </c>
      <c r="D509" s="31"/>
      <c r="E509" s="64">
        <v>3586</v>
      </c>
      <c r="F509" s="95"/>
      <c r="G509" s="119"/>
      <c r="H509" s="33"/>
    </row>
    <row r="510" spans="2:8">
      <c r="B510" s="27" t="s">
        <v>37</v>
      </c>
      <c r="C510" s="245" t="s">
        <v>38</v>
      </c>
      <c r="D510" s="245"/>
      <c r="E510" s="64">
        <v>9189</v>
      </c>
      <c r="G510" s="119"/>
      <c r="H510" s="33"/>
    </row>
    <row r="511" spans="2:8">
      <c r="G511" s="119"/>
      <c r="H511" s="33"/>
    </row>
    <row r="512" spans="2:8">
      <c r="B512" s="27" t="s">
        <v>156</v>
      </c>
      <c r="C512" s="245" t="s">
        <v>39</v>
      </c>
      <c r="D512" s="245"/>
      <c r="E512" s="96">
        <v>0.29655022309282836</v>
      </c>
      <c r="G512" s="119"/>
      <c r="H512" s="33"/>
    </row>
    <row r="513" spans="2:8">
      <c r="G513" s="119"/>
      <c r="H513" s="33"/>
    </row>
    <row r="514" spans="2:8">
      <c r="G514" s="119"/>
      <c r="H514" s="33"/>
    </row>
    <row r="515" spans="2:8">
      <c r="B515" s="24" t="s">
        <v>405</v>
      </c>
      <c r="C515" s="38"/>
      <c r="D515" s="40"/>
      <c r="E515" s="40"/>
      <c r="F515" s="40"/>
      <c r="G515" s="119"/>
      <c r="H515" s="40" t="s">
        <v>350</v>
      </c>
    </row>
    <row r="516" spans="2:8">
      <c r="B516" s="26" t="s">
        <v>8</v>
      </c>
      <c r="C516" s="41" t="s">
        <v>17</v>
      </c>
      <c r="D516" s="41" t="s">
        <v>1</v>
      </c>
      <c r="E516" s="41" t="s">
        <v>2</v>
      </c>
      <c r="F516" s="25" t="s">
        <v>18</v>
      </c>
      <c r="G516" s="117" t="s">
        <v>401</v>
      </c>
      <c r="H516" s="41" t="s">
        <v>4</v>
      </c>
    </row>
    <row r="517" spans="2:8">
      <c r="B517" s="27">
        <v>1</v>
      </c>
      <c r="C517" s="42" t="s">
        <v>406</v>
      </c>
      <c r="D517" s="43" t="s">
        <v>0</v>
      </c>
      <c r="E517" s="43" t="s">
        <v>147</v>
      </c>
      <c r="F517" s="44">
        <v>668</v>
      </c>
      <c r="G517" s="8">
        <f>IFERROR(F517/$E$522,0)</f>
        <v>0.24953305939484496</v>
      </c>
      <c r="H517" s="42"/>
    </row>
    <row r="518" spans="2:8">
      <c r="B518" s="27">
        <v>2</v>
      </c>
      <c r="C518" s="42" t="s">
        <v>407</v>
      </c>
      <c r="D518" s="43" t="s">
        <v>0</v>
      </c>
      <c r="E518" s="43" t="s">
        <v>149</v>
      </c>
      <c r="F518" s="44">
        <v>791</v>
      </c>
      <c r="G518" s="8">
        <f>IFERROR(F518/$E$522,0)</f>
        <v>0.29548001494209936</v>
      </c>
      <c r="H518" s="42"/>
    </row>
    <row r="519" spans="2:8">
      <c r="B519" s="27">
        <v>3</v>
      </c>
      <c r="C519" s="42" t="s">
        <v>408</v>
      </c>
      <c r="D519" s="43" t="s">
        <v>0</v>
      </c>
      <c r="E519" s="43" t="s">
        <v>153</v>
      </c>
      <c r="F519" s="44">
        <v>1218</v>
      </c>
      <c r="G519" s="8">
        <f>IFERROR(F519/$E$522,0)</f>
        <v>0.45498692566305565</v>
      </c>
      <c r="H519" s="62" t="s">
        <v>5</v>
      </c>
    </row>
    <row r="520" spans="2:8">
      <c r="C520" s="21"/>
      <c r="D520" s="37"/>
      <c r="E520" s="37"/>
      <c r="F520" s="112"/>
      <c r="G520" s="119"/>
      <c r="H520" s="45"/>
    </row>
    <row r="521" spans="2:8">
      <c r="C521" s="21"/>
      <c r="D521" s="37"/>
      <c r="E521" s="37"/>
      <c r="F521" s="112"/>
      <c r="G521" s="46"/>
      <c r="H521" s="33"/>
    </row>
    <row r="522" spans="2:8">
      <c r="B522" s="27" t="s">
        <v>29</v>
      </c>
      <c r="C522" s="245" t="s">
        <v>30</v>
      </c>
      <c r="D522" s="245"/>
      <c r="E522" s="64">
        <v>2677</v>
      </c>
      <c r="F522" s="95"/>
      <c r="H522" s="33"/>
    </row>
    <row r="523" spans="2:8">
      <c r="B523" s="27" t="s">
        <v>31</v>
      </c>
      <c r="C523" s="245" t="s">
        <v>32</v>
      </c>
      <c r="D523" s="245"/>
      <c r="E523" s="64">
        <v>129</v>
      </c>
      <c r="H523" s="33"/>
    </row>
    <row r="524" spans="2:8">
      <c r="B524" s="27" t="s">
        <v>33</v>
      </c>
      <c r="C524" s="245" t="s">
        <v>34</v>
      </c>
      <c r="D524" s="245"/>
      <c r="E524" s="64">
        <v>2806</v>
      </c>
      <c r="F524" s="95"/>
      <c r="H524" s="33"/>
    </row>
    <row r="525" spans="2:8">
      <c r="B525" s="27" t="s">
        <v>35</v>
      </c>
      <c r="C525" s="31" t="s">
        <v>36</v>
      </c>
      <c r="D525" s="31"/>
      <c r="E525" s="64">
        <v>3070</v>
      </c>
      <c r="F525" s="95"/>
      <c r="H525" s="33"/>
    </row>
    <row r="526" spans="2:8">
      <c r="B526" s="27" t="s">
        <v>37</v>
      </c>
      <c r="C526" s="245" t="s">
        <v>38</v>
      </c>
      <c r="D526" s="245"/>
      <c r="E526" s="64">
        <v>5880</v>
      </c>
      <c r="H526" s="33"/>
    </row>
    <row r="527" spans="2:8">
      <c r="D527" s="34"/>
      <c r="E527" s="34"/>
      <c r="H527" s="33"/>
    </row>
    <row r="528" spans="2:8">
      <c r="B528" s="27" t="s">
        <v>156</v>
      </c>
      <c r="C528" s="245" t="s">
        <v>39</v>
      </c>
      <c r="D528" s="245"/>
      <c r="E528" s="96">
        <f>IFERROR(E524/E526,0)</f>
        <v>0.47721088435374148</v>
      </c>
      <c r="H528" s="33"/>
    </row>
    <row r="529" spans="2:8">
      <c r="G529" s="119"/>
      <c r="H529" s="33"/>
    </row>
    <row r="530" spans="2:8">
      <c r="G530" s="119"/>
      <c r="H530" s="33"/>
    </row>
    <row r="531" spans="2:8">
      <c r="B531" s="24" t="s">
        <v>409</v>
      </c>
      <c r="C531" s="38"/>
      <c r="D531" s="40"/>
      <c r="E531" s="40"/>
      <c r="F531" s="40"/>
      <c r="G531" s="119"/>
      <c r="H531" s="40" t="s">
        <v>161</v>
      </c>
    </row>
    <row r="532" spans="2:8">
      <c r="B532" s="26" t="s">
        <v>8</v>
      </c>
      <c r="C532" s="41" t="s">
        <v>17</v>
      </c>
      <c r="D532" s="41" t="s">
        <v>1</v>
      </c>
      <c r="E532" s="41" t="s">
        <v>2</v>
      </c>
      <c r="F532" s="25" t="s">
        <v>18</v>
      </c>
      <c r="G532" s="117" t="s">
        <v>401</v>
      </c>
      <c r="H532" s="41" t="s">
        <v>4</v>
      </c>
    </row>
    <row r="533" spans="2:8">
      <c r="B533" s="27">
        <v>1</v>
      </c>
      <c r="C533" s="42" t="s">
        <v>410</v>
      </c>
      <c r="D533" s="43" t="s">
        <v>0</v>
      </c>
      <c r="E533" s="43" t="s">
        <v>216</v>
      </c>
      <c r="F533" s="44">
        <v>0</v>
      </c>
      <c r="G533" s="8">
        <f>IFERROR(F533/$E$540,0)</f>
        <v>0</v>
      </c>
      <c r="H533" s="42"/>
    </row>
    <row r="534" spans="2:8">
      <c r="B534" s="27">
        <v>2</v>
      </c>
      <c r="C534" s="42" t="s">
        <v>411</v>
      </c>
      <c r="D534" s="43" t="s">
        <v>0</v>
      </c>
      <c r="E534" s="43" t="s">
        <v>149</v>
      </c>
      <c r="F534" s="44">
        <v>1169</v>
      </c>
      <c r="G534" s="8">
        <f>IFERROR(F534/$E$540,0)</f>
        <v>0.40352088367276495</v>
      </c>
      <c r="H534" s="42"/>
    </row>
    <row r="535" spans="2:8">
      <c r="B535" s="27">
        <v>3</v>
      </c>
      <c r="C535" s="42" t="s">
        <v>412</v>
      </c>
      <c r="D535" s="43" t="s">
        <v>0</v>
      </c>
      <c r="E535" s="43" t="s">
        <v>155</v>
      </c>
      <c r="F535" s="44">
        <v>2</v>
      </c>
      <c r="G535" s="8">
        <f>IFERROR(F535/$E$540,0)</f>
        <v>6.9036934760096649E-4</v>
      </c>
      <c r="H535" s="42"/>
    </row>
    <row r="536" spans="2:8">
      <c r="B536" s="27">
        <v>4</v>
      </c>
      <c r="C536" s="42" t="s">
        <v>413</v>
      </c>
      <c r="D536" s="43" t="s">
        <v>0</v>
      </c>
      <c r="E536" s="43" t="s">
        <v>151</v>
      </c>
      <c r="F536" s="44">
        <v>80</v>
      </c>
      <c r="G536" s="8">
        <f>IFERROR(F536/$E$540,0)</f>
        <v>2.7614773904038662E-2</v>
      </c>
      <c r="H536" s="42"/>
    </row>
    <row r="537" spans="2:8">
      <c r="B537" s="27">
        <v>5</v>
      </c>
      <c r="C537" s="42" t="s">
        <v>414</v>
      </c>
      <c r="D537" s="43" t="s">
        <v>0</v>
      </c>
      <c r="E537" s="43" t="s">
        <v>153</v>
      </c>
      <c r="F537" s="44">
        <v>1646</v>
      </c>
      <c r="G537" s="8">
        <f>IFERROR(F537/$E$540,0)</f>
        <v>0.56817397307559547</v>
      </c>
      <c r="H537" s="62" t="s">
        <v>5</v>
      </c>
    </row>
    <row r="538" spans="2:8">
      <c r="C538" s="21"/>
      <c r="D538" s="37"/>
      <c r="E538" s="37"/>
      <c r="F538" s="112"/>
      <c r="G538" s="46"/>
      <c r="H538" s="33"/>
    </row>
    <row r="539" spans="2:8">
      <c r="C539" s="21"/>
      <c r="D539" s="37"/>
      <c r="E539" s="37"/>
      <c r="F539" s="112"/>
      <c r="G539" s="46"/>
      <c r="H539" s="33"/>
    </row>
    <row r="540" spans="2:8">
      <c r="B540" s="27" t="s">
        <v>29</v>
      </c>
      <c r="C540" s="245" t="s">
        <v>30</v>
      </c>
      <c r="D540" s="245"/>
      <c r="E540" s="64">
        <v>2897</v>
      </c>
      <c r="F540" s="95"/>
      <c r="H540" s="33"/>
    </row>
    <row r="541" spans="2:8">
      <c r="B541" s="27" t="s">
        <v>31</v>
      </c>
      <c r="C541" s="245" t="s">
        <v>32</v>
      </c>
      <c r="D541" s="245"/>
      <c r="E541" s="64">
        <v>158</v>
      </c>
      <c r="H541" s="33"/>
    </row>
    <row r="542" spans="2:8">
      <c r="B542" s="27" t="s">
        <v>33</v>
      </c>
      <c r="C542" s="245" t="s">
        <v>34</v>
      </c>
      <c r="D542" s="245"/>
      <c r="E542" s="64">
        <v>3055</v>
      </c>
      <c r="F542" s="95"/>
      <c r="H542" s="33"/>
    </row>
    <row r="543" spans="2:8">
      <c r="B543" s="27" t="s">
        <v>35</v>
      </c>
      <c r="C543" s="31" t="s">
        <v>36</v>
      </c>
      <c r="D543" s="31"/>
      <c r="E543" s="64">
        <v>3207</v>
      </c>
      <c r="F543" s="95"/>
      <c r="H543" s="33"/>
    </row>
    <row r="544" spans="2:8">
      <c r="B544" s="27" t="s">
        <v>37</v>
      </c>
      <c r="C544" s="245" t="s">
        <v>38</v>
      </c>
      <c r="D544" s="245"/>
      <c r="E544" s="64">
        <v>8702</v>
      </c>
      <c r="H544" s="33"/>
    </row>
    <row r="545" spans="2:8">
      <c r="D545" s="34"/>
      <c r="E545" s="34"/>
      <c r="H545" s="33"/>
    </row>
    <row r="546" spans="2:8">
      <c r="B546" s="27" t="s">
        <v>156</v>
      </c>
      <c r="C546" s="245" t="s">
        <v>39</v>
      </c>
      <c r="D546" s="245"/>
      <c r="E546" s="96">
        <f>IFERROR(E542/E544,0)</f>
        <v>0.35106871983452081</v>
      </c>
      <c r="H546" s="33"/>
    </row>
    <row r="547" spans="2:8">
      <c r="G547" s="119"/>
      <c r="H547" s="33"/>
    </row>
    <row r="548" spans="2:8">
      <c r="G548" s="119"/>
      <c r="H548" s="33"/>
    </row>
    <row r="549" spans="2:8">
      <c r="G549" s="119"/>
      <c r="H549" s="33"/>
    </row>
    <row r="550" spans="2:8">
      <c r="B550" s="24" t="s">
        <v>415</v>
      </c>
      <c r="C550" s="38"/>
      <c r="D550" s="40"/>
      <c r="E550" s="40"/>
      <c r="F550" s="40"/>
      <c r="G550" s="119"/>
      <c r="H550" s="40" t="s">
        <v>308</v>
      </c>
    </row>
    <row r="551" spans="2:8">
      <c r="B551" s="26" t="s">
        <v>8</v>
      </c>
      <c r="C551" s="41" t="s">
        <v>17</v>
      </c>
      <c r="D551" s="41" t="s">
        <v>1</v>
      </c>
      <c r="E551" s="41" t="s">
        <v>2</v>
      </c>
      <c r="F551" s="25" t="s">
        <v>18</v>
      </c>
      <c r="G551" s="117" t="s">
        <v>401</v>
      </c>
      <c r="H551" s="41" t="s">
        <v>4</v>
      </c>
    </row>
    <row r="552" spans="2:8">
      <c r="B552" s="27">
        <v>1</v>
      </c>
      <c r="C552" s="42" t="s">
        <v>416</v>
      </c>
      <c r="D552" s="43" t="s">
        <v>186</v>
      </c>
      <c r="E552" s="43" t="s">
        <v>149</v>
      </c>
      <c r="F552" s="44">
        <v>443</v>
      </c>
      <c r="G552" s="8">
        <f>IFERROR(F552/$E$557,0)</f>
        <v>0.47077577045696067</v>
      </c>
      <c r="H552" s="62" t="s">
        <v>5</v>
      </c>
    </row>
    <row r="553" spans="2:8">
      <c r="B553" s="27">
        <v>2</v>
      </c>
      <c r="C553" s="42" t="s">
        <v>417</v>
      </c>
      <c r="D553" s="43" t="s">
        <v>186</v>
      </c>
      <c r="E553" s="43" t="s">
        <v>151</v>
      </c>
      <c r="F553" s="44">
        <v>154</v>
      </c>
      <c r="G553" s="8">
        <f t="shared" ref="G553:G554" si="3">IFERROR(F553/$E$557,0)</f>
        <v>0.16365568544102019</v>
      </c>
      <c r="H553" s="42"/>
    </row>
    <row r="554" spans="2:8">
      <c r="B554" s="27">
        <v>3</v>
      </c>
      <c r="C554" s="42" t="s">
        <v>418</v>
      </c>
      <c r="D554" s="43" t="s">
        <v>186</v>
      </c>
      <c r="E554" s="43" t="s">
        <v>153</v>
      </c>
      <c r="F554" s="44">
        <v>344</v>
      </c>
      <c r="G554" s="8">
        <f t="shared" si="3"/>
        <v>0.36556854410201911</v>
      </c>
      <c r="H554" s="42"/>
    </row>
    <row r="555" spans="2:8">
      <c r="C555" s="21"/>
      <c r="D555" s="37"/>
      <c r="E555" s="37"/>
      <c r="F555" s="112"/>
      <c r="G555" s="119"/>
      <c r="H555" s="45"/>
    </row>
    <row r="556" spans="2:8">
      <c r="C556" s="21"/>
      <c r="D556" s="37"/>
      <c r="E556" s="37"/>
      <c r="F556" s="112"/>
      <c r="G556" s="119"/>
      <c r="H556" s="45"/>
    </row>
    <row r="557" spans="2:8">
      <c r="B557" s="27" t="s">
        <v>29</v>
      </c>
      <c r="C557" s="245" t="s">
        <v>30</v>
      </c>
      <c r="D557" s="245"/>
      <c r="E557" s="64">
        <v>941</v>
      </c>
      <c r="F557" s="95"/>
      <c r="G557" s="119"/>
      <c r="H557" s="33"/>
    </row>
    <row r="558" spans="2:8">
      <c r="B558" s="27" t="s">
        <v>31</v>
      </c>
      <c r="C558" s="245" t="s">
        <v>32</v>
      </c>
      <c r="D558" s="245"/>
      <c r="E558" s="64">
        <v>14</v>
      </c>
      <c r="G558" s="119"/>
      <c r="H558" s="33"/>
    </row>
    <row r="559" spans="2:8">
      <c r="B559" s="27" t="s">
        <v>33</v>
      </c>
      <c r="C559" s="245" t="s">
        <v>34</v>
      </c>
      <c r="D559" s="245"/>
      <c r="E559" s="64">
        <v>955</v>
      </c>
      <c r="F559" s="95"/>
      <c r="G559" s="119"/>
      <c r="H559" s="33"/>
    </row>
    <row r="560" spans="2:8">
      <c r="B560" s="27" t="s">
        <v>35</v>
      </c>
      <c r="C560" s="31" t="s">
        <v>36</v>
      </c>
      <c r="D560" s="31"/>
      <c r="E560" s="64">
        <v>1048</v>
      </c>
      <c r="F560" s="95"/>
      <c r="G560" s="119"/>
      <c r="H560" s="33"/>
    </row>
    <row r="561" spans="2:8">
      <c r="B561" s="27" t="s">
        <v>37</v>
      </c>
      <c r="C561" s="245" t="s">
        <v>38</v>
      </c>
      <c r="D561" s="245"/>
      <c r="E561" s="64">
        <v>2285</v>
      </c>
      <c r="G561" s="119"/>
      <c r="H561" s="33"/>
    </row>
    <row r="562" spans="2:8">
      <c r="D562" s="34"/>
      <c r="E562" s="34"/>
      <c r="G562" s="119"/>
      <c r="H562" s="33"/>
    </row>
    <row r="563" spans="2:8">
      <c r="B563" s="27" t="s">
        <v>156</v>
      </c>
      <c r="C563" s="245" t="s">
        <v>39</v>
      </c>
      <c r="D563" s="245"/>
      <c r="E563" s="96">
        <f>IFERROR(E559/E561,0)</f>
        <v>0.41794310722100658</v>
      </c>
      <c r="G563" s="119"/>
      <c r="H563" s="33"/>
    </row>
    <row r="564" spans="2:8">
      <c r="G564" s="119"/>
      <c r="H564" s="120"/>
    </row>
    <row r="565" spans="2:8">
      <c r="G565" s="119"/>
      <c r="H565" s="120"/>
    </row>
    <row r="566" spans="2:8">
      <c r="G566" s="119"/>
      <c r="H566" s="120"/>
    </row>
    <row r="567" spans="2:8">
      <c r="B567" s="24" t="s">
        <v>419</v>
      </c>
      <c r="C567" s="38"/>
      <c r="D567" s="40"/>
      <c r="E567" s="40"/>
      <c r="F567" s="40"/>
      <c r="G567" s="119"/>
      <c r="H567" s="40" t="s">
        <v>358</v>
      </c>
    </row>
    <row r="568" spans="2:8">
      <c r="B568" s="26" t="s">
        <v>8</v>
      </c>
      <c r="C568" s="41" t="s">
        <v>17</v>
      </c>
      <c r="D568" s="41" t="s">
        <v>1</v>
      </c>
      <c r="E568" s="41" t="s">
        <v>2</v>
      </c>
      <c r="F568" s="25" t="s">
        <v>18</v>
      </c>
      <c r="G568" s="117" t="s">
        <v>401</v>
      </c>
      <c r="H568" s="41" t="s">
        <v>4</v>
      </c>
    </row>
    <row r="569" spans="2:8">
      <c r="B569" s="27">
        <v>1</v>
      </c>
      <c r="C569" s="42" t="s">
        <v>420</v>
      </c>
      <c r="D569" s="43" t="s">
        <v>186</v>
      </c>
      <c r="E569" s="43" t="s">
        <v>149</v>
      </c>
      <c r="F569" s="44">
        <v>685</v>
      </c>
      <c r="G569" s="8">
        <f>IFERROR(F569/$E$574,0)</f>
        <v>0.3336580613735996</v>
      </c>
      <c r="H569" s="42"/>
    </row>
    <row r="570" spans="2:8">
      <c r="B570" s="27">
        <v>2</v>
      </c>
      <c r="C570" s="42" t="s">
        <v>421</v>
      </c>
      <c r="D570" s="43" t="s">
        <v>186</v>
      </c>
      <c r="E570" s="43" t="s">
        <v>151</v>
      </c>
      <c r="F570" s="44">
        <v>277</v>
      </c>
      <c r="G570" s="8">
        <f t="shared" ref="G570:G571" si="4">IFERROR(F570/$E$574,0)</f>
        <v>0.13492450073063808</v>
      </c>
      <c r="H570" s="42"/>
    </row>
    <row r="571" spans="2:8">
      <c r="B571" s="27">
        <v>3</v>
      </c>
      <c r="C571" s="42" t="s">
        <v>422</v>
      </c>
      <c r="D571" s="43" t="s">
        <v>186</v>
      </c>
      <c r="E571" s="43" t="s">
        <v>153</v>
      </c>
      <c r="F571" s="44">
        <v>1091</v>
      </c>
      <c r="G571" s="8">
        <f t="shared" si="4"/>
        <v>0.53141743789576235</v>
      </c>
      <c r="H571" s="62" t="s">
        <v>5</v>
      </c>
    </row>
    <row r="572" spans="2:8">
      <c r="C572" s="21"/>
      <c r="D572" s="37"/>
      <c r="E572" s="37"/>
      <c r="F572" s="112"/>
      <c r="G572" s="46"/>
      <c r="H572" s="33"/>
    </row>
    <row r="573" spans="2:8">
      <c r="C573" s="21"/>
      <c r="D573" s="37"/>
      <c r="E573" s="37"/>
      <c r="F573" s="112"/>
      <c r="G573" s="46"/>
      <c r="H573" s="33"/>
    </row>
    <row r="574" spans="2:8">
      <c r="B574" s="27" t="s">
        <v>29</v>
      </c>
      <c r="C574" s="245" t="s">
        <v>30</v>
      </c>
      <c r="D574" s="245"/>
      <c r="E574" s="64">
        <v>2053</v>
      </c>
      <c r="F574" s="95"/>
      <c r="H574" s="33"/>
    </row>
    <row r="575" spans="2:8">
      <c r="B575" s="27" t="s">
        <v>31</v>
      </c>
      <c r="C575" s="245" t="s">
        <v>32</v>
      </c>
      <c r="D575" s="245"/>
      <c r="E575" s="64">
        <v>81</v>
      </c>
      <c r="H575" s="33"/>
    </row>
    <row r="576" spans="2:8">
      <c r="B576" s="27" t="s">
        <v>33</v>
      </c>
      <c r="C576" s="245" t="s">
        <v>34</v>
      </c>
      <c r="D576" s="245"/>
      <c r="E576" s="64">
        <v>2134</v>
      </c>
      <c r="F576" s="95"/>
      <c r="H576" s="33"/>
    </row>
    <row r="577" spans="2:8">
      <c r="B577" s="27" t="s">
        <v>35</v>
      </c>
      <c r="C577" s="31" t="s">
        <v>36</v>
      </c>
      <c r="D577" s="31"/>
      <c r="E577" s="64">
        <v>2248</v>
      </c>
      <c r="F577" s="95"/>
      <c r="H577" s="33"/>
    </row>
    <row r="578" spans="2:8">
      <c r="B578" s="27" t="s">
        <v>37</v>
      </c>
      <c r="C578" s="245" t="s">
        <v>38</v>
      </c>
      <c r="D578" s="245"/>
      <c r="E578" s="64">
        <v>8855</v>
      </c>
      <c r="H578" s="33"/>
    </row>
    <row r="579" spans="2:8">
      <c r="D579" s="34"/>
      <c r="E579" s="34"/>
      <c r="H579" s="33"/>
    </row>
    <row r="580" spans="2:8">
      <c r="B580" s="27" t="s">
        <v>156</v>
      </c>
      <c r="C580" s="245" t="s">
        <v>39</v>
      </c>
      <c r="D580" s="245"/>
      <c r="E580" s="96">
        <f>IFERROR(E576/E578,0)</f>
        <v>0.24099378881987576</v>
      </c>
      <c r="H580" s="33"/>
    </row>
    <row r="581" spans="2:8">
      <c r="G581" s="119"/>
      <c r="H581" s="33"/>
    </row>
    <row r="582" spans="2:8">
      <c r="G582" s="119"/>
      <c r="H582" s="33"/>
    </row>
    <row r="583" spans="2:8">
      <c r="G583" s="119"/>
      <c r="H583" s="33"/>
    </row>
    <row r="584" spans="2:8">
      <c r="B584" s="24" t="s">
        <v>423</v>
      </c>
      <c r="C584" s="38"/>
      <c r="D584" s="40"/>
      <c r="E584" s="40"/>
      <c r="F584" s="40"/>
      <c r="G584" s="119"/>
      <c r="H584" s="40" t="s">
        <v>384</v>
      </c>
    </row>
    <row r="585" spans="2:8">
      <c r="B585" s="26" t="s">
        <v>8</v>
      </c>
      <c r="C585" s="41" t="s">
        <v>17</v>
      </c>
      <c r="D585" s="41" t="s">
        <v>1</v>
      </c>
      <c r="E585" s="41" t="s">
        <v>2</v>
      </c>
      <c r="F585" s="25" t="s">
        <v>18</v>
      </c>
      <c r="G585" s="117" t="s">
        <v>401</v>
      </c>
      <c r="H585" s="41" t="s">
        <v>4</v>
      </c>
    </row>
    <row r="586" spans="2:8">
      <c r="B586" s="27">
        <v>1</v>
      </c>
      <c r="C586" s="42" t="s">
        <v>424</v>
      </c>
      <c r="D586" s="43" t="s">
        <v>0</v>
      </c>
      <c r="E586" s="43" t="s">
        <v>216</v>
      </c>
      <c r="F586" s="44">
        <v>2</v>
      </c>
      <c r="G586" s="8">
        <f>IFERROR(F586/$E$593,0)</f>
        <v>6.4998375040623989E-4</v>
      </c>
      <c r="H586" s="42"/>
    </row>
    <row r="587" spans="2:8">
      <c r="B587" s="27">
        <v>2</v>
      </c>
      <c r="C587" s="33" t="s">
        <v>425</v>
      </c>
      <c r="D587" s="43" t="s">
        <v>0</v>
      </c>
      <c r="E587" s="43" t="s">
        <v>147</v>
      </c>
      <c r="F587" s="44">
        <v>13</v>
      </c>
      <c r="G587" s="8">
        <f t="shared" ref="G587:G590" si="5">IFERROR(F587/$E$593,0)</f>
        <v>4.2248943776405593E-3</v>
      </c>
      <c r="H587" s="42"/>
    </row>
    <row r="588" spans="2:8">
      <c r="B588" s="27">
        <v>3</v>
      </c>
      <c r="C588" s="42" t="s">
        <v>426</v>
      </c>
      <c r="D588" s="43" t="s">
        <v>0</v>
      </c>
      <c r="E588" s="43" t="s">
        <v>149</v>
      </c>
      <c r="F588" s="44">
        <v>993</v>
      </c>
      <c r="G588" s="8">
        <f t="shared" si="5"/>
        <v>0.3227169320766981</v>
      </c>
      <c r="H588" s="42"/>
    </row>
    <row r="589" spans="2:8">
      <c r="B589" s="27">
        <v>4</v>
      </c>
      <c r="C589" s="42" t="s">
        <v>427</v>
      </c>
      <c r="D589" s="43" t="s">
        <v>0</v>
      </c>
      <c r="E589" s="43" t="s">
        <v>151</v>
      </c>
      <c r="F589" s="44">
        <v>513</v>
      </c>
      <c r="G589" s="8">
        <f t="shared" si="5"/>
        <v>0.16672083197920051</v>
      </c>
      <c r="H589" s="42"/>
    </row>
    <row r="590" spans="2:8">
      <c r="B590" s="27">
        <v>5</v>
      </c>
      <c r="C590" s="42" t="s">
        <v>428</v>
      </c>
      <c r="D590" s="43" t="s">
        <v>0</v>
      </c>
      <c r="E590" s="43" t="s">
        <v>153</v>
      </c>
      <c r="F590" s="44">
        <v>1556</v>
      </c>
      <c r="G590" s="8">
        <f t="shared" si="5"/>
        <v>0.50568735781605456</v>
      </c>
      <c r="H590" s="62" t="s">
        <v>5</v>
      </c>
    </row>
    <row r="591" spans="2:8">
      <c r="C591" s="21"/>
      <c r="D591" s="37"/>
      <c r="E591" s="37"/>
      <c r="F591" s="112"/>
      <c r="G591" s="119"/>
      <c r="H591" s="45"/>
    </row>
    <row r="592" spans="2:8">
      <c r="C592" s="21"/>
      <c r="D592" s="37"/>
      <c r="E592" s="37"/>
      <c r="F592" s="112"/>
      <c r="G592" s="46"/>
      <c r="H592" s="33"/>
    </row>
    <row r="593" spans="2:9">
      <c r="B593" s="27" t="s">
        <v>29</v>
      </c>
      <c r="C593" s="245" t="s">
        <v>30</v>
      </c>
      <c r="D593" s="245"/>
      <c r="E593" s="64">
        <v>3077</v>
      </c>
      <c r="F593" s="95"/>
      <c r="H593" s="33"/>
    </row>
    <row r="594" spans="2:9">
      <c r="B594" s="27" t="s">
        <v>31</v>
      </c>
      <c r="C594" s="245" t="s">
        <v>32</v>
      </c>
      <c r="D594" s="245"/>
      <c r="E594" s="64">
        <v>84</v>
      </c>
      <c r="H594" s="33"/>
    </row>
    <row r="595" spans="2:9">
      <c r="B595" s="27" t="s">
        <v>33</v>
      </c>
      <c r="C595" s="245" t="s">
        <v>34</v>
      </c>
      <c r="D595" s="245"/>
      <c r="E595" s="64">
        <v>3161</v>
      </c>
      <c r="F595" s="95"/>
      <c r="H595" s="33"/>
    </row>
    <row r="596" spans="2:9">
      <c r="B596" s="27" t="s">
        <v>35</v>
      </c>
      <c r="C596" s="31" t="s">
        <v>36</v>
      </c>
      <c r="D596" s="31"/>
      <c r="E596" s="64">
        <v>3264</v>
      </c>
      <c r="F596" s="95"/>
      <c r="H596" s="33"/>
    </row>
    <row r="597" spans="2:9">
      <c r="B597" s="27" t="s">
        <v>37</v>
      </c>
      <c r="C597" s="245" t="s">
        <v>38</v>
      </c>
      <c r="D597" s="245"/>
      <c r="E597" s="64">
        <v>7241</v>
      </c>
      <c r="H597" s="33"/>
    </row>
    <row r="598" spans="2:9">
      <c r="D598" s="34"/>
      <c r="E598" s="34"/>
      <c r="H598" s="33"/>
    </row>
    <row r="599" spans="2:9">
      <c r="B599" s="27" t="s">
        <v>156</v>
      </c>
      <c r="C599" s="245" t="s">
        <v>39</v>
      </c>
      <c r="D599" s="245"/>
      <c r="E599" s="96">
        <f>IFERROR(E595/E597,0)</f>
        <v>0.43654191410026238</v>
      </c>
      <c r="H599" s="33"/>
    </row>
    <row r="600" spans="2:9">
      <c r="I600" s="34"/>
    </row>
    <row r="601" spans="2:9">
      <c r="I601" s="34"/>
    </row>
    <row r="602" spans="2:9">
      <c r="I602" s="34"/>
    </row>
    <row r="603" spans="2:9">
      <c r="B603" s="73" t="s">
        <v>433</v>
      </c>
      <c r="C603" s="57"/>
      <c r="D603" s="1"/>
      <c r="E603" s="1"/>
      <c r="F603" s="1"/>
      <c r="G603" s="1"/>
      <c r="H603" s="1" t="s">
        <v>145</v>
      </c>
      <c r="I603" s="34"/>
    </row>
    <row r="604" spans="2:9">
      <c r="B604" s="18" t="s">
        <v>8</v>
      </c>
      <c r="C604" s="58" t="s">
        <v>17</v>
      </c>
      <c r="D604" s="58" t="s">
        <v>1</v>
      </c>
      <c r="E604" s="58" t="s">
        <v>2</v>
      </c>
      <c r="F604" s="14" t="s">
        <v>18</v>
      </c>
      <c r="G604" s="25" t="s">
        <v>19</v>
      </c>
      <c r="H604" s="58" t="s">
        <v>4</v>
      </c>
      <c r="I604" s="34"/>
    </row>
    <row r="605" spans="2:9">
      <c r="B605" s="98">
        <v>1</v>
      </c>
      <c r="C605" s="4" t="s">
        <v>429</v>
      </c>
      <c r="D605" s="5" t="s">
        <v>0</v>
      </c>
      <c r="E605" s="6" t="s">
        <v>147</v>
      </c>
      <c r="F605" s="7">
        <v>535</v>
      </c>
      <c r="G605" s="8">
        <f>IFERROR(F605/E613,0)</f>
        <v>0.26630164260826283</v>
      </c>
      <c r="H605" s="4"/>
      <c r="I605" s="34"/>
    </row>
    <row r="606" spans="2:9">
      <c r="B606" s="98">
        <v>2</v>
      </c>
      <c r="C606" s="4" t="s">
        <v>430</v>
      </c>
      <c r="D606" s="5" t="s">
        <v>0</v>
      </c>
      <c r="E606" s="6" t="s">
        <v>149</v>
      </c>
      <c r="F606" s="7">
        <v>236</v>
      </c>
      <c r="G606" s="8">
        <f>IFERROR(F606/E613,0)</f>
        <v>0.11747137879542061</v>
      </c>
      <c r="H606" s="4"/>
      <c r="I606" s="34"/>
    </row>
    <row r="607" spans="2:9">
      <c r="B607" s="98">
        <v>3</v>
      </c>
      <c r="C607" s="4" t="s">
        <v>431</v>
      </c>
      <c r="D607" s="5" t="s">
        <v>0</v>
      </c>
      <c r="E607" s="6" t="s">
        <v>151</v>
      </c>
      <c r="F607" s="7">
        <v>69</v>
      </c>
      <c r="G607" s="8">
        <f>IFERROR(F607/E613,0)</f>
        <v>3.4345445495271278E-2</v>
      </c>
      <c r="H607" s="4"/>
      <c r="I607" s="34"/>
    </row>
    <row r="608" spans="2:9">
      <c r="B608" s="98">
        <v>4</v>
      </c>
      <c r="C608" s="4" t="s">
        <v>432</v>
      </c>
      <c r="D608" s="5" t="s">
        <v>0</v>
      </c>
      <c r="E608" s="6" t="s">
        <v>153</v>
      </c>
      <c r="F608" s="7">
        <v>1121</v>
      </c>
      <c r="G608" s="8">
        <f>IFERROR(F608/E613,0)</f>
        <v>0.55798904927824788</v>
      </c>
      <c r="H608" s="9" t="s">
        <v>5</v>
      </c>
      <c r="I608" s="34"/>
    </row>
    <row r="609" spans="1:9">
      <c r="B609" s="103"/>
      <c r="C609" s="104"/>
      <c r="D609" s="105"/>
      <c r="E609" s="105"/>
      <c r="F609" s="106"/>
      <c r="G609" s="106"/>
      <c r="H609" s="59"/>
      <c r="I609" s="34"/>
    </row>
    <row r="610" spans="1:9">
      <c r="B610" s="103"/>
      <c r="C610" s="104"/>
      <c r="D610" s="105"/>
      <c r="E610" s="105"/>
      <c r="F610" s="106"/>
      <c r="G610" s="106"/>
      <c r="H610" s="59"/>
      <c r="I610" s="34"/>
    </row>
    <row r="611" spans="1:9">
      <c r="B611" s="98" t="s">
        <v>29</v>
      </c>
      <c r="C611" s="259" t="s">
        <v>30</v>
      </c>
      <c r="D611" s="259"/>
      <c r="E611" s="12">
        <v>1961</v>
      </c>
      <c r="F611" s="114"/>
      <c r="G611" s="114"/>
      <c r="H611" s="109"/>
      <c r="I611" s="34"/>
    </row>
    <row r="612" spans="1:9">
      <c r="B612" s="98" t="s">
        <v>31</v>
      </c>
      <c r="C612" s="259" t="s">
        <v>32</v>
      </c>
      <c r="D612" s="259"/>
      <c r="E612" s="12">
        <v>48</v>
      </c>
      <c r="F612" s="107"/>
      <c r="G612" s="107"/>
      <c r="H612" s="109"/>
      <c r="I612" s="34"/>
    </row>
    <row r="613" spans="1:9">
      <c r="B613" s="98" t="s">
        <v>33</v>
      </c>
      <c r="C613" s="259" t="s">
        <v>34</v>
      </c>
      <c r="D613" s="259"/>
      <c r="E613" s="12">
        <v>2009</v>
      </c>
      <c r="F613" s="114"/>
      <c r="G613" s="114"/>
      <c r="H613" s="109"/>
      <c r="I613" s="34"/>
    </row>
    <row r="614" spans="1:9">
      <c r="B614" s="98" t="s">
        <v>35</v>
      </c>
      <c r="C614" s="99" t="s">
        <v>36</v>
      </c>
      <c r="D614" s="99"/>
      <c r="E614" s="12">
        <v>2053</v>
      </c>
      <c r="F614" s="114"/>
      <c r="G614" s="114"/>
      <c r="H614" s="109"/>
      <c r="I614" s="34"/>
    </row>
    <row r="615" spans="1:9">
      <c r="B615" s="98" t="s">
        <v>37</v>
      </c>
      <c r="C615" s="259" t="s">
        <v>38</v>
      </c>
      <c r="D615" s="259"/>
      <c r="E615" s="12">
        <v>4418</v>
      </c>
      <c r="F615" s="107"/>
      <c r="G615" s="107"/>
      <c r="H615" s="109"/>
      <c r="I615" s="34"/>
    </row>
    <row r="616" spans="1:9">
      <c r="B616" s="103"/>
      <c r="C616" s="109"/>
      <c r="D616" s="107"/>
      <c r="E616" s="107"/>
      <c r="F616" s="107"/>
      <c r="G616" s="107"/>
      <c r="H616" s="109"/>
      <c r="I616" s="34"/>
    </row>
    <row r="617" spans="1:9">
      <c r="B617" s="98" t="s">
        <v>156</v>
      </c>
      <c r="C617" s="259" t="s">
        <v>39</v>
      </c>
      <c r="D617" s="259"/>
      <c r="E617" s="13">
        <f>IFERROR(E613/E615,0)</f>
        <v>0.45473064735174284</v>
      </c>
      <c r="F617" s="107"/>
      <c r="G617" s="107"/>
      <c r="H617" s="109"/>
      <c r="I617" s="34"/>
    </row>
    <row r="620" spans="1:9">
      <c r="A620" s="21" t="s">
        <v>141</v>
      </c>
    </row>
    <row r="621" spans="1:9">
      <c r="B621" s="238" t="s">
        <v>228</v>
      </c>
      <c r="C621" s="238"/>
      <c r="D621" s="1"/>
      <c r="E621" s="1"/>
      <c r="F621" s="1"/>
      <c r="G621" s="1" t="s">
        <v>15</v>
      </c>
      <c r="H621" s="67" t="s">
        <v>16</v>
      </c>
    </row>
    <row r="622" spans="1:9">
      <c r="B622" s="16" t="s">
        <v>8</v>
      </c>
      <c r="C622" s="2" t="s">
        <v>17</v>
      </c>
      <c r="D622" s="2" t="s">
        <v>1</v>
      </c>
      <c r="E622" s="2" t="s">
        <v>2</v>
      </c>
      <c r="F622" s="3" t="s">
        <v>18</v>
      </c>
      <c r="G622" s="3" t="s">
        <v>19</v>
      </c>
      <c r="H622" s="2" t="s">
        <v>4</v>
      </c>
    </row>
    <row r="623" spans="1:9">
      <c r="B623" s="97">
        <v>1</v>
      </c>
      <c r="C623" s="4" t="s">
        <v>229</v>
      </c>
      <c r="D623" s="5" t="s">
        <v>0</v>
      </c>
      <c r="E623" s="6" t="str">
        <f>'[24]ABAJI CENTRAL'!$F$8</f>
        <v>ACN</v>
      </c>
      <c r="F623" s="7">
        <f>'[24]ABAJI CENTRAL'!$F$12</f>
        <v>839</v>
      </c>
      <c r="G623" s="8">
        <f>IFERROR(F623/F630,0)</f>
        <v>0.62846441947565546</v>
      </c>
      <c r="H623" s="9" t="s">
        <v>5</v>
      </c>
    </row>
    <row r="624" spans="1:9">
      <c r="B624" s="97">
        <v>2</v>
      </c>
      <c r="C624" s="4" t="s">
        <v>230</v>
      </c>
      <c r="D624" s="5" t="s">
        <v>0</v>
      </c>
      <c r="E624" s="6" t="str">
        <f>'[24]ABAJI CENTRAL'!$G$8</f>
        <v>ANPP</v>
      </c>
      <c r="F624" s="7">
        <f>'[24]ABAJI CENTRAL'!$G$12</f>
        <v>6</v>
      </c>
      <c r="G624" s="8">
        <f>IFERROR(F624/F630,0)</f>
        <v>4.4943820224719105E-3</v>
      </c>
      <c r="H624" s="9"/>
    </row>
    <row r="625" spans="2:8">
      <c r="B625" s="97">
        <v>3</v>
      </c>
      <c r="C625" s="4" t="s">
        <v>231</v>
      </c>
      <c r="D625" s="5" t="s">
        <v>0</v>
      </c>
      <c r="E625" s="6" t="str">
        <f>'[24]ABAJI CENTRAL'!$I$8</f>
        <v>PDP</v>
      </c>
      <c r="F625" s="7">
        <f>'[24]ABAJI CENTRAL'!$I$12</f>
        <v>470</v>
      </c>
      <c r="G625" s="8">
        <f>IFERROR(F625/F630,0)</f>
        <v>0.35205992509363299</v>
      </c>
      <c r="H625" s="9"/>
    </row>
    <row r="626" spans="2:8">
      <c r="B626" s="103"/>
      <c r="C626" s="104"/>
      <c r="D626" s="105"/>
      <c r="E626" s="105"/>
      <c r="F626" s="106"/>
      <c r="G626" s="106"/>
      <c r="H626" s="59"/>
    </row>
    <row r="627" spans="2:8">
      <c r="B627" s="103"/>
      <c r="C627" s="104"/>
      <c r="D627" s="105"/>
      <c r="E627" s="105"/>
      <c r="F627" s="106"/>
      <c r="G627" s="106"/>
      <c r="H627" s="59"/>
    </row>
    <row r="628" spans="2:8">
      <c r="B628" s="99" t="s">
        <v>29</v>
      </c>
      <c r="C628" s="247" t="s">
        <v>30</v>
      </c>
      <c r="D628" s="248"/>
      <c r="E628" s="249"/>
      <c r="F628" s="12">
        <f>'[24]ABAJI CENTRAL'!$G$14</f>
        <v>1315</v>
      </c>
      <c r="G628" s="107"/>
      <c r="H628" s="109"/>
    </row>
    <row r="629" spans="2:8">
      <c r="B629" s="99" t="s">
        <v>31</v>
      </c>
      <c r="C629" s="247" t="s">
        <v>32</v>
      </c>
      <c r="D629" s="248"/>
      <c r="E629" s="249"/>
      <c r="F629" s="12">
        <f>'[24]ABAJI CENTRAL'!$G$15</f>
        <v>20</v>
      </c>
      <c r="G629" s="107"/>
      <c r="H629" s="109"/>
    </row>
    <row r="630" spans="2:8">
      <c r="B630" s="99" t="s">
        <v>33</v>
      </c>
      <c r="C630" s="247" t="s">
        <v>34</v>
      </c>
      <c r="D630" s="248"/>
      <c r="E630" s="249"/>
      <c r="F630" s="12">
        <f>'[24]ABAJI CENTRAL'!$G$16</f>
        <v>1335</v>
      </c>
      <c r="G630" s="107"/>
      <c r="H630" s="109"/>
    </row>
    <row r="631" spans="2:8">
      <c r="B631" s="99" t="s">
        <v>35</v>
      </c>
      <c r="C631" s="247" t="s">
        <v>36</v>
      </c>
      <c r="D631" s="248"/>
      <c r="E631" s="249"/>
      <c r="F631" s="12">
        <f>'[24]ABAJI CENTRAL'!$G$17</f>
        <v>1372</v>
      </c>
      <c r="G631" s="107"/>
      <c r="H631" s="109"/>
    </row>
    <row r="632" spans="2:8">
      <c r="B632" s="99" t="s">
        <v>37</v>
      </c>
      <c r="C632" s="247" t="s">
        <v>38</v>
      </c>
      <c r="D632" s="248"/>
      <c r="E632" s="249"/>
      <c r="F632" s="12">
        <f>'[24]ABAJI CENTRAL'!$G$18</f>
        <v>3087</v>
      </c>
      <c r="G632" s="107"/>
      <c r="H632" s="109"/>
    </row>
    <row r="633" spans="2:8">
      <c r="B633" s="108"/>
      <c r="C633" s="109"/>
      <c r="D633" s="107"/>
      <c r="E633" s="107"/>
      <c r="F633" s="107"/>
      <c r="G633" s="107"/>
      <c r="H633" s="109"/>
    </row>
    <row r="634" spans="2:8">
      <c r="B634" s="178" t="s">
        <v>156</v>
      </c>
      <c r="C634" s="234" t="s">
        <v>39</v>
      </c>
      <c r="D634" s="234"/>
      <c r="E634" s="234"/>
      <c r="F634" s="13">
        <f>IFERROR(F630/F632,0)</f>
        <v>0.43245869776482021</v>
      </c>
      <c r="G634" s="107"/>
      <c r="H634" s="109"/>
    </row>
    <row r="639" spans="2:8">
      <c r="B639" s="238" t="s">
        <v>232</v>
      </c>
      <c r="C639" s="238"/>
      <c r="D639" s="1"/>
      <c r="E639" s="1"/>
      <c r="F639" s="1"/>
      <c r="G639" s="1" t="s">
        <v>15</v>
      </c>
      <c r="H639" s="67" t="s">
        <v>41</v>
      </c>
    </row>
    <row r="640" spans="2:8">
      <c r="B640" s="16" t="s">
        <v>8</v>
      </c>
      <c r="C640" s="2" t="s">
        <v>17</v>
      </c>
      <c r="D640" s="2" t="s">
        <v>1</v>
      </c>
      <c r="E640" s="2" t="s">
        <v>2</v>
      </c>
      <c r="F640" s="3" t="s">
        <v>18</v>
      </c>
      <c r="G640" s="3" t="s">
        <v>19</v>
      </c>
      <c r="H640" s="2" t="s">
        <v>4</v>
      </c>
    </row>
    <row r="641" spans="2:8">
      <c r="B641" s="97">
        <v>1</v>
      </c>
      <c r="C641" s="4" t="s">
        <v>233</v>
      </c>
      <c r="D641" s="5" t="s">
        <v>0</v>
      </c>
      <c r="E641" s="6" t="str">
        <f>'[25]ABAJI N_E'!$F$8</f>
        <v>ACN</v>
      </c>
      <c r="F641" s="7">
        <f>'[25]ABAJI N_E'!$F$15</f>
        <v>2286</v>
      </c>
      <c r="G641" s="8">
        <f>IFERROR(F641/F648,0)</f>
        <v>0.77047522750252784</v>
      </c>
      <c r="H641" s="9" t="s">
        <v>5</v>
      </c>
    </row>
    <row r="642" spans="2:8">
      <c r="B642" s="97">
        <v>2</v>
      </c>
      <c r="C642" s="4" t="s">
        <v>234</v>
      </c>
      <c r="D642" s="5" t="s">
        <v>0</v>
      </c>
      <c r="E642" s="6" t="str">
        <f>'[25]ABAJI N_E'!$G$8</f>
        <v>ANPP</v>
      </c>
      <c r="F642" s="7">
        <f>'[25]ABAJI N_E'!$G$15</f>
        <v>13</v>
      </c>
      <c r="G642" s="8">
        <f>IFERROR(F642/F648,0)</f>
        <v>4.3815301651499829E-3</v>
      </c>
      <c r="H642" s="9"/>
    </row>
    <row r="643" spans="2:8">
      <c r="B643" s="177">
        <v>3</v>
      </c>
      <c r="C643" s="4" t="s">
        <v>235</v>
      </c>
      <c r="D643" s="5" t="s">
        <v>0</v>
      </c>
      <c r="E643" s="6" t="str">
        <f>'[25]ABAJI N_E'!$I$8</f>
        <v>PDP</v>
      </c>
      <c r="F643" s="7">
        <f>'[25]ABAJI N_E'!$I$15</f>
        <v>615</v>
      </c>
      <c r="G643" s="8">
        <f>IFERROR(F643/F648,0)</f>
        <v>0.20728008088978767</v>
      </c>
      <c r="H643" s="9"/>
    </row>
    <row r="644" spans="2:8">
      <c r="B644" s="103"/>
      <c r="C644" s="104"/>
      <c r="D644" s="105"/>
      <c r="E644" s="105"/>
      <c r="F644" s="106"/>
      <c r="G644" s="106"/>
      <c r="H644" s="59"/>
    </row>
    <row r="645" spans="2:8">
      <c r="B645" s="103"/>
      <c r="C645" s="104"/>
      <c r="D645" s="105"/>
      <c r="E645" s="105"/>
      <c r="F645" s="106"/>
      <c r="G645" s="106"/>
      <c r="H645" s="59"/>
    </row>
    <row r="646" spans="2:8">
      <c r="B646" s="99" t="s">
        <v>29</v>
      </c>
      <c r="C646" s="247" t="s">
        <v>30</v>
      </c>
      <c r="D646" s="248"/>
      <c r="E646" s="249"/>
      <c r="F646" s="12">
        <v>2914</v>
      </c>
      <c r="G646" s="107"/>
      <c r="H646" s="109"/>
    </row>
    <row r="647" spans="2:8">
      <c r="B647" s="99" t="s">
        <v>31</v>
      </c>
      <c r="C647" s="247" t="s">
        <v>32</v>
      </c>
      <c r="D647" s="248"/>
      <c r="E647" s="249"/>
      <c r="F647" s="12">
        <v>53</v>
      </c>
      <c r="G647" s="107"/>
      <c r="H647" s="109"/>
    </row>
    <row r="648" spans="2:8">
      <c r="B648" s="99" t="s">
        <v>33</v>
      </c>
      <c r="C648" s="247" t="s">
        <v>34</v>
      </c>
      <c r="D648" s="248"/>
      <c r="E648" s="249"/>
      <c r="F648" s="12">
        <f>'[25]ABAJI N_E'!$G$19</f>
        <v>2967</v>
      </c>
      <c r="G648" s="107"/>
      <c r="H648" s="109"/>
    </row>
    <row r="649" spans="2:8">
      <c r="B649" s="99" t="s">
        <v>35</v>
      </c>
      <c r="C649" s="247" t="s">
        <v>36</v>
      </c>
      <c r="D649" s="248"/>
      <c r="E649" s="249"/>
      <c r="F649" s="12">
        <f>'[25]ABAJI N_E'!$G$20</f>
        <v>3102</v>
      </c>
      <c r="G649" s="107"/>
      <c r="H649" s="109"/>
    </row>
    <row r="650" spans="2:8">
      <c r="B650" s="99" t="s">
        <v>37</v>
      </c>
      <c r="C650" s="247" t="s">
        <v>38</v>
      </c>
      <c r="D650" s="248"/>
      <c r="E650" s="249"/>
      <c r="F650" s="12">
        <f>'[25]ABAJI N_E'!$G$21</f>
        <v>7538</v>
      </c>
      <c r="G650" s="107"/>
      <c r="H650" s="109"/>
    </row>
    <row r="651" spans="2:8">
      <c r="B651" s="108"/>
      <c r="C651" s="109"/>
      <c r="D651" s="107"/>
      <c r="E651" s="107"/>
      <c r="F651" s="107"/>
      <c r="G651" s="107"/>
      <c r="H651" s="109"/>
    </row>
    <row r="652" spans="2:8">
      <c r="B652" s="178" t="s">
        <v>156</v>
      </c>
      <c r="C652" s="234" t="s">
        <v>39</v>
      </c>
      <c r="D652" s="234"/>
      <c r="E652" s="234"/>
      <c r="F652" s="13">
        <f>IFERROR(F648/F650,0)</f>
        <v>0.39360573096312018</v>
      </c>
      <c r="G652" s="107"/>
      <c r="H652" s="109"/>
    </row>
    <row r="656" spans="2:8">
      <c r="B656" s="238" t="s">
        <v>236</v>
      </c>
      <c r="C656" s="238"/>
      <c r="D656" s="1"/>
      <c r="E656" s="1"/>
      <c r="F656" s="1"/>
      <c r="G656" s="1" t="s">
        <v>15</v>
      </c>
      <c r="H656" s="67" t="s">
        <v>88</v>
      </c>
    </row>
    <row r="657" spans="2:8">
      <c r="B657" s="16" t="s">
        <v>8</v>
      </c>
      <c r="C657" s="2" t="s">
        <v>17</v>
      </c>
      <c r="D657" s="2" t="s">
        <v>1</v>
      </c>
      <c r="E657" s="2" t="s">
        <v>2</v>
      </c>
      <c r="F657" s="3" t="s">
        <v>18</v>
      </c>
      <c r="G657" s="3" t="s">
        <v>19</v>
      </c>
      <c r="H657" s="2" t="s">
        <v>4</v>
      </c>
    </row>
    <row r="658" spans="2:8">
      <c r="B658" s="97">
        <v>1</v>
      </c>
      <c r="C658" s="4" t="s">
        <v>237</v>
      </c>
      <c r="D658" s="5" t="s">
        <v>0</v>
      </c>
      <c r="E658" s="6" t="str">
        <f>'[26]ABAJI S_E'!$F$8</f>
        <v>ACN</v>
      </c>
      <c r="F658" s="7">
        <f>'[26]ABAJI S_E'!$F$13</f>
        <v>930</v>
      </c>
      <c r="G658" s="8">
        <f>IFERROR(F658/F666,0)</f>
        <v>0.55788842231553692</v>
      </c>
      <c r="H658" s="9" t="s">
        <v>5</v>
      </c>
    </row>
    <row r="659" spans="2:8">
      <c r="B659" s="97">
        <v>2</v>
      </c>
      <c r="C659" s="4" t="s">
        <v>238</v>
      </c>
      <c r="D659" s="5" t="s">
        <v>0</v>
      </c>
      <c r="E659" s="6" t="str">
        <f>'[26]ABAJI S_E'!$G$8</f>
        <v>ANPP</v>
      </c>
      <c r="F659" s="7">
        <f>'[26]ABAJI S_E'!$G$13</f>
        <v>12</v>
      </c>
      <c r="G659" s="8">
        <f>IFERROR(F659/F666,0)</f>
        <v>7.1985602879424118E-3</v>
      </c>
      <c r="H659" s="9"/>
    </row>
    <row r="660" spans="2:8">
      <c r="B660" s="97">
        <v>3</v>
      </c>
      <c r="C660" s="4" t="s">
        <v>239</v>
      </c>
      <c r="D660" s="5" t="s">
        <v>0</v>
      </c>
      <c r="E660" s="6" t="str">
        <f>'[26]ABAJI S_E'!$I$8</f>
        <v>PDP</v>
      </c>
      <c r="F660" s="7">
        <f>'[26]ABAJI S_E'!$I$13</f>
        <v>664</v>
      </c>
      <c r="G660" s="8">
        <f>IFERROR(F660/F666,0)</f>
        <v>0.39832033593281346</v>
      </c>
      <c r="H660" s="9"/>
    </row>
    <row r="661" spans="2:8">
      <c r="B661" s="97">
        <v>4</v>
      </c>
      <c r="C661" s="4" t="s">
        <v>240</v>
      </c>
      <c r="D661" s="5" t="s">
        <v>0</v>
      </c>
      <c r="E661" s="6" t="str">
        <f>'[26]ABAJI S_E'!$K$8</f>
        <v>SDMP</v>
      </c>
      <c r="F661" s="7">
        <f>'[26]ABAJI S_E'!$K$13</f>
        <v>0</v>
      </c>
      <c r="G661" s="8">
        <f>IFERROR(F661/F666,0)</f>
        <v>0</v>
      </c>
      <c r="H661" s="9"/>
    </row>
    <row r="664" spans="2:8">
      <c r="B664" s="99" t="s">
        <v>29</v>
      </c>
      <c r="C664" s="247" t="s">
        <v>30</v>
      </c>
      <c r="D664" s="248"/>
      <c r="E664" s="249"/>
      <c r="F664" s="12">
        <f>'[26]ABAJI S_E'!$G$15</f>
        <v>1606</v>
      </c>
    </row>
    <row r="665" spans="2:8">
      <c r="B665" s="99" t="s">
        <v>31</v>
      </c>
      <c r="C665" s="247" t="s">
        <v>32</v>
      </c>
      <c r="D665" s="248"/>
      <c r="E665" s="249"/>
      <c r="F665" s="12">
        <f>'[26]ABAJI S_E'!$G$16</f>
        <v>61</v>
      </c>
    </row>
    <row r="666" spans="2:8">
      <c r="B666" s="99" t="s">
        <v>33</v>
      </c>
      <c r="C666" s="247" t="s">
        <v>34</v>
      </c>
      <c r="D666" s="248"/>
      <c r="E666" s="249"/>
      <c r="F666" s="12">
        <f>'[26]ABAJI S_E'!$G$17</f>
        <v>1667</v>
      </c>
    </row>
    <row r="667" spans="2:8">
      <c r="B667" s="99" t="s">
        <v>35</v>
      </c>
      <c r="C667" s="247" t="s">
        <v>36</v>
      </c>
      <c r="D667" s="248"/>
      <c r="E667" s="249"/>
      <c r="F667" s="12">
        <f>'[26]ABAJI S_E'!$G$18</f>
        <v>1746</v>
      </c>
    </row>
    <row r="668" spans="2:8">
      <c r="B668" s="99" t="s">
        <v>37</v>
      </c>
      <c r="C668" s="247" t="s">
        <v>38</v>
      </c>
      <c r="D668" s="248"/>
      <c r="E668" s="249"/>
      <c r="F668" s="12">
        <f>'[26]ABAJI S_E'!$G$19</f>
        <v>4327</v>
      </c>
    </row>
    <row r="669" spans="2:8">
      <c r="B669" s="108"/>
      <c r="C669" s="109"/>
      <c r="D669" s="107"/>
      <c r="E669" s="107"/>
      <c r="F669" s="107"/>
    </row>
    <row r="670" spans="2:8">
      <c r="B670" s="178" t="s">
        <v>156</v>
      </c>
      <c r="C670" s="234" t="s">
        <v>39</v>
      </c>
      <c r="D670" s="234"/>
      <c r="E670" s="234"/>
      <c r="F670" s="13">
        <f>IFERROR(F666/F668,0)</f>
        <v>0.38525537323780912</v>
      </c>
    </row>
    <row r="675" spans="2:8">
      <c r="B675" s="238" t="s">
        <v>241</v>
      </c>
      <c r="C675" s="238"/>
      <c r="D675" s="1"/>
      <c r="E675" s="1"/>
      <c r="F675" s="1"/>
      <c r="G675" s="1" t="s">
        <v>15</v>
      </c>
      <c r="H675" s="67" t="s">
        <v>78</v>
      </c>
    </row>
    <row r="676" spans="2:8">
      <c r="B676" s="16" t="s">
        <v>8</v>
      </c>
      <c r="C676" s="2" t="s">
        <v>17</v>
      </c>
      <c r="D676" s="2" t="s">
        <v>1</v>
      </c>
      <c r="E676" s="2" t="s">
        <v>2</v>
      </c>
      <c r="F676" s="3" t="s">
        <v>18</v>
      </c>
      <c r="G676" s="3" t="s">
        <v>19</v>
      </c>
      <c r="H676" s="2" t="s">
        <v>4</v>
      </c>
    </row>
    <row r="677" spans="2:8">
      <c r="B677" s="97">
        <v>1</v>
      </c>
      <c r="C677" s="4" t="s">
        <v>242</v>
      </c>
      <c r="D677" s="5" t="s">
        <v>0</v>
      </c>
      <c r="E677" s="6" t="str">
        <f>'[27]RIMBA EBAGI'!$F$8</f>
        <v>ACN</v>
      </c>
      <c r="F677" s="7">
        <f>'[27]RIMBA EBAGI'!$F$15</f>
        <v>483</v>
      </c>
      <c r="G677" s="8">
        <f>IFERROR(F677/F684,0)</f>
        <v>0.33036935704514364</v>
      </c>
      <c r="H677" s="9"/>
    </row>
    <row r="678" spans="2:8">
      <c r="B678" s="97">
        <v>2</v>
      </c>
      <c r="C678" s="4" t="s">
        <v>507</v>
      </c>
      <c r="D678" s="5" t="s">
        <v>0</v>
      </c>
      <c r="E678" s="6" t="str">
        <f>'[27]RIMBA EBAGI'!$G$8</f>
        <v>ANPP</v>
      </c>
      <c r="F678" s="7">
        <f>'[27]RIMBA EBAGI'!$G$15</f>
        <v>10</v>
      </c>
      <c r="G678" s="8">
        <f>IFERROR(F678/F684,0)</f>
        <v>6.8399452804377564E-3</v>
      </c>
      <c r="H678" s="9"/>
    </row>
    <row r="679" spans="2:8">
      <c r="B679" s="97">
        <v>3</v>
      </c>
      <c r="C679" s="4" t="s">
        <v>243</v>
      </c>
      <c r="D679" s="5" t="s">
        <v>0</v>
      </c>
      <c r="E679" s="6" t="str">
        <f>'[27]RIMBA EBAGI'!$I$8</f>
        <v>PDP</v>
      </c>
      <c r="F679" s="7">
        <f>'[27]RIMBA EBAGI'!$I$15</f>
        <v>949</v>
      </c>
      <c r="G679" s="8">
        <f>IFERROR(F679/F684,0)</f>
        <v>0.64911080711354308</v>
      </c>
      <c r="H679" s="9" t="s">
        <v>5</v>
      </c>
    </row>
    <row r="680" spans="2:8">
      <c r="B680" s="103"/>
      <c r="C680" s="104"/>
      <c r="D680" s="105"/>
      <c r="E680" s="105"/>
      <c r="F680" s="106"/>
      <c r="G680" s="106"/>
      <c r="H680" s="59"/>
    </row>
    <row r="681" spans="2:8">
      <c r="B681" s="103"/>
      <c r="C681" s="104"/>
      <c r="D681" s="105"/>
      <c r="E681" s="105"/>
      <c r="F681" s="106"/>
      <c r="G681" s="106"/>
      <c r="H681" s="59"/>
    </row>
    <row r="682" spans="2:8">
      <c r="B682" s="99" t="s">
        <v>29</v>
      </c>
      <c r="C682" s="247" t="s">
        <v>30</v>
      </c>
      <c r="D682" s="248"/>
      <c r="E682" s="249"/>
      <c r="F682" s="12">
        <f>'[27]RIMBA EBAGI'!$G$17</f>
        <v>1442</v>
      </c>
      <c r="G682" s="107"/>
      <c r="H682" s="109"/>
    </row>
    <row r="683" spans="2:8">
      <c r="B683" s="99" t="s">
        <v>31</v>
      </c>
      <c r="C683" s="247" t="s">
        <v>32</v>
      </c>
      <c r="D683" s="248"/>
      <c r="E683" s="249"/>
      <c r="F683" s="12">
        <f>'[27]RIMBA EBAGI'!$G$18</f>
        <v>20</v>
      </c>
      <c r="G683" s="107"/>
      <c r="H683" s="109"/>
    </row>
    <row r="684" spans="2:8">
      <c r="B684" s="99" t="s">
        <v>33</v>
      </c>
      <c r="C684" s="247" t="s">
        <v>34</v>
      </c>
      <c r="D684" s="248"/>
      <c r="E684" s="249"/>
      <c r="F684" s="12">
        <f>'[27]RIMBA EBAGI'!$G$19</f>
        <v>1462</v>
      </c>
      <c r="G684" s="107"/>
      <c r="H684" s="109"/>
    </row>
    <row r="685" spans="2:8">
      <c r="B685" s="99" t="s">
        <v>35</v>
      </c>
      <c r="C685" s="247" t="s">
        <v>36</v>
      </c>
      <c r="D685" s="248"/>
      <c r="E685" s="249"/>
      <c r="F685" s="12">
        <f>'[27]RIMBA EBAGI'!$G$20</f>
        <v>1557</v>
      </c>
      <c r="G685" s="107"/>
      <c r="H685" s="109"/>
    </row>
    <row r="686" spans="2:8">
      <c r="B686" s="99" t="s">
        <v>37</v>
      </c>
      <c r="C686" s="247" t="s">
        <v>38</v>
      </c>
      <c r="D686" s="248"/>
      <c r="E686" s="249"/>
      <c r="F686" s="12">
        <f>'[27]RIMBA EBAGI'!$G$21</f>
        <v>4860</v>
      </c>
      <c r="G686" s="107"/>
      <c r="H686" s="109"/>
    </row>
    <row r="687" spans="2:8">
      <c r="B687" s="108"/>
      <c r="C687" s="109"/>
      <c r="D687" s="107"/>
      <c r="E687" s="107"/>
      <c r="F687" s="107"/>
      <c r="G687" s="107"/>
      <c r="H687" s="109"/>
    </row>
    <row r="688" spans="2:8">
      <c r="B688" s="178" t="s">
        <v>156</v>
      </c>
      <c r="C688" s="234" t="s">
        <v>39</v>
      </c>
      <c r="D688" s="234"/>
      <c r="E688" s="234"/>
      <c r="F688" s="13">
        <f>IFERROR(F684/F686,0)</f>
        <v>0.30082304526748971</v>
      </c>
      <c r="G688" s="107"/>
      <c r="H688" s="109"/>
    </row>
    <row r="693" spans="2:8">
      <c r="B693" s="238" t="s">
        <v>244</v>
      </c>
      <c r="C693" s="238"/>
      <c r="D693" s="1"/>
      <c r="E693" s="1"/>
      <c r="F693" s="1"/>
      <c r="G693" s="1" t="s">
        <v>15</v>
      </c>
      <c r="H693" s="67" t="s">
        <v>48</v>
      </c>
    </row>
    <row r="694" spans="2:8">
      <c r="B694" s="16" t="s">
        <v>8</v>
      </c>
      <c r="C694" s="2" t="s">
        <v>17</v>
      </c>
      <c r="D694" s="2" t="s">
        <v>1</v>
      </c>
      <c r="E694" s="2" t="s">
        <v>2</v>
      </c>
      <c r="F694" s="3" t="s">
        <v>18</v>
      </c>
      <c r="G694" s="3" t="s">
        <v>19</v>
      </c>
      <c r="H694" s="2" t="s">
        <v>4</v>
      </c>
    </row>
    <row r="695" spans="2:8">
      <c r="B695" s="97">
        <v>1</v>
      </c>
      <c r="C695" s="4" t="s">
        <v>245</v>
      </c>
      <c r="D695" s="5" t="s">
        <v>0</v>
      </c>
      <c r="E695" s="6" t="str">
        <f>[28]NUKU!$F$8</f>
        <v>ACN</v>
      </c>
      <c r="F695" s="7">
        <f>[28]NUKU!$F$15</f>
        <v>1216</v>
      </c>
      <c r="G695" s="8">
        <f>IFERROR(F695/F704,0)</f>
        <v>0.46500956022944551</v>
      </c>
      <c r="H695" s="9"/>
    </row>
    <row r="696" spans="2:8">
      <c r="B696" s="97">
        <v>2</v>
      </c>
      <c r="C696" s="4" t="s">
        <v>246</v>
      </c>
      <c r="D696" s="5" t="s">
        <v>0</v>
      </c>
      <c r="E696" s="6" t="str">
        <f>[28]NUKU!$G$8</f>
        <v>ANPP</v>
      </c>
      <c r="F696" s="7">
        <f>[28]NUKU!$G$15</f>
        <v>13</v>
      </c>
      <c r="G696" s="8">
        <f>IFERROR(F696/F704,0)</f>
        <v>4.9713193116634798E-3</v>
      </c>
      <c r="H696" s="9"/>
    </row>
    <row r="697" spans="2:8">
      <c r="B697" s="97">
        <v>3</v>
      </c>
      <c r="C697" s="4" t="s">
        <v>247</v>
      </c>
      <c r="D697" s="5" t="s">
        <v>0</v>
      </c>
      <c r="E697" s="6" t="str">
        <f>[28]NUKU!$I$8</f>
        <v>PDP</v>
      </c>
      <c r="F697" s="7">
        <f>[28]NUKU!$I$15</f>
        <v>1342</v>
      </c>
      <c r="G697" s="8">
        <f>IFERROR(F697/F704,0)</f>
        <v>0.51319311663479927</v>
      </c>
      <c r="H697" s="9" t="s">
        <v>5</v>
      </c>
    </row>
    <row r="698" spans="2:8">
      <c r="B698" s="97">
        <v>4</v>
      </c>
      <c r="C698" s="4" t="s">
        <v>248</v>
      </c>
      <c r="D698" s="5" t="s">
        <v>0</v>
      </c>
      <c r="E698" s="6" t="str">
        <f>[28]NUKU!$J$8</f>
        <v>PPA</v>
      </c>
      <c r="F698" s="7">
        <f>[28]NUKU!$J$15</f>
        <v>3</v>
      </c>
      <c r="G698" s="8">
        <f>IFERROR(F698/F704,0)</f>
        <v>1.1472275334608031E-3</v>
      </c>
      <c r="H698" s="9"/>
    </row>
    <row r="699" spans="2:8">
      <c r="B699" s="97">
        <v>5</v>
      </c>
      <c r="C699" s="4" t="s">
        <v>249</v>
      </c>
      <c r="D699" s="5" t="s">
        <v>0</v>
      </c>
      <c r="E699" s="6" t="str">
        <f>[28]NUKU!$K$8</f>
        <v>SDMP</v>
      </c>
      <c r="F699" s="7">
        <f>[28]NUKU!$K$15</f>
        <v>1</v>
      </c>
      <c r="G699" s="8">
        <f>IFERROR(F699/F704,0)</f>
        <v>3.8240917782026768E-4</v>
      </c>
      <c r="H699" s="9"/>
    </row>
    <row r="700" spans="2:8">
      <c r="B700" s="103"/>
      <c r="C700" s="104"/>
      <c r="D700" s="105"/>
      <c r="E700" s="105"/>
      <c r="F700" s="106"/>
      <c r="G700" s="106"/>
      <c r="H700" s="59"/>
    </row>
    <row r="701" spans="2:8">
      <c r="B701" s="103"/>
      <c r="C701" s="104"/>
      <c r="D701" s="105"/>
      <c r="E701" s="105"/>
      <c r="F701" s="106"/>
      <c r="G701" s="106"/>
      <c r="H701" s="59"/>
    </row>
    <row r="702" spans="2:8">
      <c r="B702" s="99" t="s">
        <v>29</v>
      </c>
      <c r="C702" s="247" t="s">
        <v>30</v>
      </c>
      <c r="D702" s="248"/>
      <c r="E702" s="249"/>
      <c r="F702" s="12">
        <f>[28]NUKU!$G$17</f>
        <v>2575</v>
      </c>
      <c r="G702" s="107"/>
      <c r="H702" s="109"/>
    </row>
    <row r="703" spans="2:8">
      <c r="B703" s="99" t="s">
        <v>31</v>
      </c>
      <c r="C703" s="247" t="s">
        <v>32</v>
      </c>
      <c r="D703" s="248"/>
      <c r="E703" s="249"/>
      <c r="F703" s="12">
        <f>[28]NUKU!$G$18</f>
        <v>40</v>
      </c>
      <c r="G703" s="107"/>
      <c r="H703" s="109"/>
    </row>
    <row r="704" spans="2:8">
      <c r="B704" s="99" t="s">
        <v>33</v>
      </c>
      <c r="C704" s="247" t="s">
        <v>34</v>
      </c>
      <c r="D704" s="248"/>
      <c r="E704" s="249"/>
      <c r="F704" s="12">
        <f>[28]NUKU!$G$19</f>
        <v>2615</v>
      </c>
      <c r="G704" s="107"/>
      <c r="H704" s="109"/>
    </row>
    <row r="705" spans="2:8">
      <c r="B705" s="99" t="s">
        <v>35</v>
      </c>
      <c r="C705" s="247" t="s">
        <v>36</v>
      </c>
      <c r="D705" s="248"/>
      <c r="E705" s="249"/>
      <c r="F705" s="12">
        <f>[28]NUKU!$G$20</f>
        <v>2741</v>
      </c>
      <c r="G705" s="107"/>
      <c r="H705" s="109"/>
    </row>
    <row r="706" spans="2:8">
      <c r="B706" s="99" t="s">
        <v>37</v>
      </c>
      <c r="C706" s="247" t="s">
        <v>38</v>
      </c>
      <c r="D706" s="248"/>
      <c r="E706" s="249"/>
      <c r="F706" s="12">
        <f>[28]NUKU!$G$21</f>
        <v>6054</v>
      </c>
      <c r="G706" s="107"/>
      <c r="H706" s="109"/>
    </row>
    <row r="707" spans="2:8">
      <c r="B707" s="108"/>
      <c r="C707" s="109"/>
      <c r="D707" s="107"/>
      <c r="E707" s="107"/>
      <c r="F707" s="107"/>
      <c r="G707" s="107"/>
      <c r="H707" s="109"/>
    </row>
    <row r="708" spans="2:8">
      <c r="B708" s="178" t="s">
        <v>156</v>
      </c>
      <c r="C708" s="234" t="s">
        <v>39</v>
      </c>
      <c r="D708" s="234"/>
      <c r="E708" s="234"/>
      <c r="F708" s="13">
        <f>IFERROR(F704/F706,0)</f>
        <v>0.43194582094482986</v>
      </c>
      <c r="G708" s="107"/>
      <c r="H708" s="109"/>
    </row>
    <row r="714" spans="2:8">
      <c r="B714" s="238" t="s">
        <v>250</v>
      </c>
      <c r="C714" s="238"/>
      <c r="D714" s="1"/>
      <c r="E714" s="1"/>
      <c r="F714" s="1"/>
      <c r="G714" s="1" t="s">
        <v>15</v>
      </c>
      <c r="H714" s="67" t="s">
        <v>59</v>
      </c>
    </row>
    <row r="715" spans="2:8">
      <c r="B715" s="16" t="s">
        <v>8</v>
      </c>
      <c r="C715" s="2" t="s">
        <v>17</v>
      </c>
      <c r="D715" s="2" t="s">
        <v>1</v>
      </c>
      <c r="E715" s="2" t="s">
        <v>2</v>
      </c>
      <c r="F715" s="3" t="s">
        <v>18</v>
      </c>
      <c r="G715" s="3" t="s">
        <v>19</v>
      </c>
      <c r="H715" s="2" t="s">
        <v>4</v>
      </c>
    </row>
    <row r="716" spans="2:8">
      <c r="B716" s="97">
        <v>1</v>
      </c>
      <c r="C716" s="4" t="s">
        <v>251</v>
      </c>
      <c r="D716" s="5" t="s">
        <v>0</v>
      </c>
      <c r="E716" s="6" t="str">
        <f>'[29]ALU MAMAGI'!$F$8</f>
        <v>ACN</v>
      </c>
      <c r="F716" s="7">
        <f>'[29]ALU MAMAGI'!$F$13</f>
        <v>375</v>
      </c>
      <c r="G716" s="8">
        <f>IFERROR(F716/F723,0)</f>
        <v>0.32133676092544988</v>
      </c>
      <c r="H716" s="9"/>
    </row>
    <row r="717" spans="2:8">
      <c r="B717" s="97">
        <v>2</v>
      </c>
      <c r="C717" s="4" t="s">
        <v>508</v>
      </c>
      <c r="D717" s="5" t="s">
        <v>0</v>
      </c>
      <c r="E717" s="6" t="str">
        <f>'[29]ALU MAMAGI'!$G$8</f>
        <v>ANPP</v>
      </c>
      <c r="F717" s="7">
        <f>'[29]ALU MAMAGI'!$G$13</f>
        <v>2</v>
      </c>
      <c r="G717" s="8">
        <f>IFERROR(F717/F723,0)</f>
        <v>1.7137960582690661E-3</v>
      </c>
      <c r="H717" s="9"/>
    </row>
    <row r="718" spans="2:8">
      <c r="B718" s="97">
        <v>3</v>
      </c>
      <c r="C718" s="4" t="s">
        <v>252</v>
      </c>
      <c r="D718" s="5" t="s">
        <v>0</v>
      </c>
      <c r="E718" s="6" t="str">
        <f>'[29]ALU MAMAGI'!$I$8</f>
        <v>PDP</v>
      </c>
      <c r="F718" s="7">
        <f>'[29]ALU MAMAGI'!$I$13</f>
        <v>783</v>
      </c>
      <c r="G718" s="8">
        <f>IFERROR(F718/F723,0)</f>
        <v>0.6709511568123393</v>
      </c>
      <c r="H718" s="9" t="s">
        <v>253</v>
      </c>
    </row>
    <row r="719" spans="2:8">
      <c r="B719" s="103"/>
      <c r="C719" s="104"/>
      <c r="D719" s="105"/>
      <c r="E719" s="105"/>
      <c r="F719" s="106"/>
      <c r="G719" s="106"/>
      <c r="H719" s="59"/>
    </row>
    <row r="720" spans="2:8">
      <c r="B720" s="103"/>
      <c r="C720" s="104"/>
      <c r="D720" s="105"/>
      <c r="E720" s="105"/>
      <c r="F720" s="106"/>
      <c r="G720" s="106"/>
      <c r="H720" s="59"/>
    </row>
    <row r="721" spans="2:8">
      <c r="B721" s="99" t="s">
        <v>29</v>
      </c>
      <c r="C721" s="247" t="s">
        <v>30</v>
      </c>
      <c r="D721" s="248"/>
      <c r="E721" s="249"/>
      <c r="F721" s="12">
        <f>'[29]ALU MAMAGI'!$G$15</f>
        <v>1160</v>
      </c>
      <c r="G721" s="107"/>
      <c r="H721" s="109"/>
    </row>
    <row r="722" spans="2:8">
      <c r="B722" s="99" t="s">
        <v>31</v>
      </c>
      <c r="C722" s="247" t="s">
        <v>32</v>
      </c>
      <c r="D722" s="248"/>
      <c r="E722" s="249"/>
      <c r="F722" s="12">
        <f>'[29]ALU MAMAGI'!$G$16</f>
        <v>7</v>
      </c>
      <c r="G722" s="107"/>
      <c r="H722" s="109"/>
    </row>
    <row r="723" spans="2:8">
      <c r="B723" s="99" t="s">
        <v>33</v>
      </c>
      <c r="C723" s="247" t="s">
        <v>34</v>
      </c>
      <c r="D723" s="248"/>
      <c r="E723" s="249"/>
      <c r="F723" s="12">
        <f>'[29]ALU MAMAGI'!$G$17</f>
        <v>1167</v>
      </c>
      <c r="G723" s="107"/>
      <c r="H723" s="109"/>
    </row>
    <row r="724" spans="2:8">
      <c r="B724" s="99" t="s">
        <v>35</v>
      </c>
      <c r="C724" s="247" t="s">
        <v>36</v>
      </c>
      <c r="D724" s="248"/>
      <c r="E724" s="249"/>
      <c r="F724" s="12">
        <f>'[29]ALU MAMAGI'!$G$18</f>
        <v>1185</v>
      </c>
      <c r="G724" s="107"/>
      <c r="H724" s="109"/>
    </row>
    <row r="725" spans="2:8">
      <c r="B725" s="99" t="s">
        <v>37</v>
      </c>
      <c r="C725" s="247" t="s">
        <v>38</v>
      </c>
      <c r="D725" s="248"/>
      <c r="E725" s="249"/>
      <c r="F725" s="12">
        <f>'[29]ALU MAMAGI'!$G$19</f>
        <v>2080</v>
      </c>
      <c r="G725" s="107"/>
      <c r="H725" s="109"/>
    </row>
    <row r="726" spans="2:8">
      <c r="B726" s="108"/>
      <c r="C726" s="109"/>
      <c r="D726" s="107"/>
      <c r="E726" s="107"/>
      <c r="F726" s="107"/>
      <c r="G726" s="107"/>
      <c r="H726" s="109"/>
    </row>
    <row r="727" spans="2:8">
      <c r="B727" s="178" t="s">
        <v>156</v>
      </c>
      <c r="C727" s="234" t="s">
        <v>39</v>
      </c>
      <c r="D727" s="234"/>
      <c r="E727" s="234"/>
      <c r="F727" s="13">
        <f>IFERROR(F723/F725,0)</f>
        <v>0.56105769230769231</v>
      </c>
      <c r="G727" s="107"/>
      <c r="H727" s="109"/>
    </row>
    <row r="732" spans="2:8">
      <c r="B732" s="238" t="s">
        <v>254</v>
      </c>
      <c r="C732" s="238"/>
      <c r="D732" s="1"/>
      <c r="E732" s="1"/>
      <c r="F732" s="1"/>
      <c r="G732" s="1" t="s">
        <v>15</v>
      </c>
      <c r="H732" s="67" t="s">
        <v>97</v>
      </c>
    </row>
    <row r="733" spans="2:8">
      <c r="B733" s="16" t="s">
        <v>8</v>
      </c>
      <c r="C733" s="2" t="s">
        <v>17</v>
      </c>
      <c r="D733" s="2" t="s">
        <v>1</v>
      </c>
      <c r="E733" s="2" t="s">
        <v>2</v>
      </c>
      <c r="F733" s="3" t="s">
        <v>18</v>
      </c>
      <c r="G733" s="3" t="s">
        <v>19</v>
      </c>
      <c r="H733" s="2" t="s">
        <v>4</v>
      </c>
    </row>
    <row r="734" spans="2:8">
      <c r="B734" s="97">
        <v>1</v>
      </c>
      <c r="C734" s="4" t="s">
        <v>255</v>
      </c>
      <c r="D734" s="5" t="s">
        <v>0</v>
      </c>
      <c r="E734" s="6" t="str">
        <f>[30]YABA!$F$8</f>
        <v>ACN</v>
      </c>
      <c r="F734" s="7">
        <f>[30]YABA!$F$17</f>
        <v>613</v>
      </c>
      <c r="G734" s="8">
        <f>IFERROR(F734/F741,0)</f>
        <v>0.39573918657198193</v>
      </c>
      <c r="H734" s="9"/>
    </row>
    <row r="735" spans="2:8">
      <c r="B735" s="97">
        <v>2</v>
      </c>
      <c r="C735" s="4" t="s">
        <v>509</v>
      </c>
      <c r="D735" s="5" t="s">
        <v>0</v>
      </c>
      <c r="E735" s="6" t="str">
        <f>[30]YABA!$G$8</f>
        <v>ANPP</v>
      </c>
      <c r="F735" s="7">
        <f>[30]YABA!$G$17</f>
        <v>7</v>
      </c>
      <c r="G735" s="8">
        <f>IFERROR(F735/F741,0)</f>
        <v>4.5190445448676569E-3</v>
      </c>
      <c r="H735" s="9"/>
    </row>
    <row r="736" spans="2:8">
      <c r="B736" s="97">
        <v>3</v>
      </c>
      <c r="C736" s="4" t="s">
        <v>256</v>
      </c>
      <c r="D736" s="5" t="s">
        <v>0</v>
      </c>
      <c r="E736" s="6" t="str">
        <f>[30]YABA!$I$8</f>
        <v>PDP</v>
      </c>
      <c r="F736" s="7">
        <f>[30]YABA!$I$17</f>
        <v>878</v>
      </c>
      <c r="G736" s="8">
        <f>IFERROR(F736/F741,0)</f>
        <v>0.56681730148482889</v>
      </c>
      <c r="H736" s="9" t="s">
        <v>5</v>
      </c>
    </row>
    <row r="737" spans="2:8">
      <c r="B737" s="103"/>
      <c r="C737" s="104"/>
      <c r="D737" s="105"/>
      <c r="E737" s="105"/>
      <c r="F737" s="106"/>
      <c r="G737" s="106"/>
      <c r="H737" s="59"/>
    </row>
    <row r="738" spans="2:8">
      <c r="B738" s="103"/>
      <c r="C738" s="104"/>
      <c r="D738" s="105"/>
      <c r="E738" s="105"/>
      <c r="F738" s="106"/>
      <c r="G738" s="106"/>
      <c r="H738" s="59"/>
    </row>
    <row r="739" spans="2:8">
      <c r="B739" s="99" t="s">
        <v>29</v>
      </c>
      <c r="C739" s="247" t="s">
        <v>30</v>
      </c>
      <c r="D739" s="248"/>
      <c r="E739" s="249"/>
      <c r="F739" s="12">
        <v>1498</v>
      </c>
      <c r="G739" s="107"/>
      <c r="H739" s="109"/>
    </row>
    <row r="740" spans="2:8">
      <c r="B740" s="99" t="s">
        <v>31</v>
      </c>
      <c r="C740" s="247" t="s">
        <v>32</v>
      </c>
      <c r="D740" s="248"/>
      <c r="E740" s="249"/>
      <c r="F740" s="12">
        <v>51</v>
      </c>
      <c r="G740" s="107"/>
      <c r="H740" s="109"/>
    </row>
    <row r="741" spans="2:8">
      <c r="B741" s="99" t="s">
        <v>33</v>
      </c>
      <c r="C741" s="247" t="s">
        <v>34</v>
      </c>
      <c r="D741" s="248"/>
      <c r="E741" s="249"/>
      <c r="F741" s="12">
        <f>[30]YABA!$G$21</f>
        <v>1549</v>
      </c>
      <c r="G741" s="107"/>
      <c r="H741" s="109"/>
    </row>
    <row r="742" spans="2:8">
      <c r="B742" s="99" t="s">
        <v>35</v>
      </c>
      <c r="C742" s="247" t="s">
        <v>36</v>
      </c>
      <c r="D742" s="248"/>
      <c r="E742" s="249"/>
      <c r="F742" s="12">
        <f>[30]YABA!$G$22</f>
        <v>1579</v>
      </c>
      <c r="G742" s="107"/>
      <c r="H742" s="109"/>
    </row>
    <row r="743" spans="2:8">
      <c r="B743" s="99" t="s">
        <v>37</v>
      </c>
      <c r="C743" s="247" t="s">
        <v>38</v>
      </c>
      <c r="D743" s="248"/>
      <c r="E743" s="249"/>
      <c r="F743" s="12">
        <f>[30]YABA!$G$23</f>
        <v>3487</v>
      </c>
      <c r="G743" s="107"/>
      <c r="H743" s="109"/>
    </row>
    <row r="744" spans="2:8">
      <c r="B744" s="108"/>
      <c r="C744" s="109"/>
      <c r="D744" s="107"/>
      <c r="E744" s="107"/>
      <c r="F744" s="107"/>
      <c r="G744" s="107"/>
      <c r="H744" s="109"/>
    </row>
    <row r="745" spans="2:8">
      <c r="B745" s="178" t="s">
        <v>156</v>
      </c>
      <c r="C745" s="234" t="s">
        <v>39</v>
      </c>
      <c r="D745" s="234"/>
      <c r="E745" s="234"/>
      <c r="F745" s="13">
        <f>IFERROR(F741/F743,0)</f>
        <v>0.44422139374820763</v>
      </c>
      <c r="G745" s="107"/>
      <c r="H745" s="109"/>
    </row>
    <row r="750" spans="2:8">
      <c r="B750" s="238" t="s">
        <v>257</v>
      </c>
      <c r="C750" s="238"/>
      <c r="D750" s="1"/>
      <c r="E750" s="1"/>
      <c r="F750" s="1"/>
      <c r="G750" s="1" t="s">
        <v>15</v>
      </c>
      <c r="H750" s="67" t="s">
        <v>104</v>
      </c>
    </row>
    <row r="751" spans="2:8">
      <c r="B751" s="16" t="s">
        <v>8</v>
      </c>
      <c r="C751" s="2" t="s">
        <v>17</v>
      </c>
      <c r="D751" s="2" t="s">
        <v>1</v>
      </c>
      <c r="E751" s="2" t="s">
        <v>2</v>
      </c>
      <c r="F751" s="3" t="s">
        <v>18</v>
      </c>
      <c r="G751" s="3" t="s">
        <v>19</v>
      </c>
      <c r="H751" s="2" t="s">
        <v>4</v>
      </c>
    </row>
    <row r="752" spans="2:8">
      <c r="B752" s="97">
        <v>1</v>
      </c>
      <c r="C752" s="4" t="s">
        <v>258</v>
      </c>
      <c r="D752" s="5" t="s">
        <v>0</v>
      </c>
      <c r="E752" s="6" t="str">
        <f>[31]GURDI!$F$8</f>
        <v>ACN</v>
      </c>
      <c r="F752" s="7">
        <f>[31]GURDI!$F$18</f>
        <v>396</v>
      </c>
      <c r="G752" s="8">
        <f>IFERROR(F752/F759,0)</f>
        <v>0.37786259541984735</v>
      </c>
      <c r="H752" s="9"/>
    </row>
    <row r="753" spans="2:8">
      <c r="B753" s="97">
        <v>2</v>
      </c>
      <c r="C753" s="4" t="s">
        <v>510</v>
      </c>
      <c r="D753" s="5" t="s">
        <v>0</v>
      </c>
      <c r="E753" s="6" t="str">
        <f>[31]GURDI!$G$8</f>
        <v>ANPP</v>
      </c>
      <c r="F753" s="7">
        <f>[31]GURDI!$G$18</f>
        <v>4</v>
      </c>
      <c r="G753" s="8">
        <f>IFERROR(F753/F759,0)</f>
        <v>3.8167938931297708E-3</v>
      </c>
      <c r="H753" s="9"/>
    </row>
    <row r="754" spans="2:8">
      <c r="B754" s="97">
        <v>3</v>
      </c>
      <c r="C754" s="4" t="s">
        <v>259</v>
      </c>
      <c r="D754" s="5" t="s">
        <v>0</v>
      </c>
      <c r="E754" s="6" t="str">
        <f>[31]GURDI!$I$8</f>
        <v>PDP</v>
      </c>
      <c r="F754" s="7">
        <f>[31]GURDI!$I$18</f>
        <v>632</v>
      </c>
      <c r="G754" s="8">
        <f>IFERROR(F754/F759,0)</f>
        <v>0.60305343511450382</v>
      </c>
      <c r="H754" s="9" t="s">
        <v>5</v>
      </c>
    </row>
    <row r="755" spans="2:8">
      <c r="B755" s="103"/>
      <c r="C755" s="104"/>
      <c r="D755" s="105"/>
      <c r="E755" s="105"/>
      <c r="F755" s="106"/>
      <c r="G755" s="106"/>
      <c r="H755" s="59"/>
    </row>
    <row r="756" spans="2:8">
      <c r="B756" s="103"/>
      <c r="C756" s="104"/>
      <c r="D756" s="105"/>
      <c r="E756" s="105"/>
      <c r="F756" s="106"/>
      <c r="G756" s="106"/>
      <c r="H756" s="59"/>
    </row>
    <row r="757" spans="2:8">
      <c r="B757" s="99" t="s">
        <v>29</v>
      </c>
      <c r="C757" s="247" t="s">
        <v>30</v>
      </c>
      <c r="D757" s="248"/>
      <c r="E757" s="249"/>
      <c r="F757" s="12">
        <f>[31]GURDI!$G$20</f>
        <v>1032</v>
      </c>
      <c r="G757" s="107"/>
      <c r="H757" s="109"/>
    </row>
    <row r="758" spans="2:8">
      <c r="B758" s="99" t="s">
        <v>31</v>
      </c>
      <c r="C758" s="247" t="s">
        <v>32</v>
      </c>
      <c r="D758" s="248"/>
      <c r="E758" s="249"/>
      <c r="F758" s="12">
        <f>[31]GURDI!$G$21</f>
        <v>16</v>
      </c>
      <c r="G758" s="107"/>
      <c r="H758" s="109"/>
    </row>
    <row r="759" spans="2:8">
      <c r="B759" s="99" t="s">
        <v>33</v>
      </c>
      <c r="C759" s="247" t="s">
        <v>34</v>
      </c>
      <c r="D759" s="248"/>
      <c r="E759" s="249"/>
      <c r="F759" s="12">
        <f>[31]GURDI!$G$22</f>
        <v>1048</v>
      </c>
      <c r="G759" s="107"/>
      <c r="H759" s="109"/>
    </row>
    <row r="760" spans="2:8">
      <c r="B760" s="99" t="s">
        <v>35</v>
      </c>
      <c r="C760" s="247" t="s">
        <v>36</v>
      </c>
      <c r="D760" s="248"/>
      <c r="E760" s="249"/>
      <c r="F760" s="12">
        <f>[31]GURDI!$G$23</f>
        <v>1098</v>
      </c>
      <c r="G760" s="107"/>
      <c r="H760" s="109"/>
    </row>
    <row r="761" spans="2:8">
      <c r="B761" s="99" t="s">
        <v>37</v>
      </c>
      <c r="C761" s="247" t="s">
        <v>38</v>
      </c>
      <c r="D761" s="248"/>
      <c r="E761" s="249"/>
      <c r="F761" s="12">
        <f>[31]GURDI!$G$24</f>
        <v>3571</v>
      </c>
      <c r="G761" s="107"/>
      <c r="H761" s="109"/>
    </row>
    <row r="762" spans="2:8">
      <c r="B762" s="108"/>
      <c r="C762" s="109"/>
      <c r="D762" s="107"/>
      <c r="E762" s="107"/>
      <c r="F762" s="107"/>
      <c r="G762" s="107"/>
      <c r="H762" s="109"/>
    </row>
    <row r="763" spans="2:8">
      <c r="B763" s="178" t="s">
        <v>156</v>
      </c>
      <c r="C763" s="234" t="s">
        <v>39</v>
      </c>
      <c r="D763" s="234"/>
      <c r="E763" s="234"/>
      <c r="F763" s="13">
        <f>IFERROR(F759/F761,0)</f>
        <v>0.29347521702604312</v>
      </c>
      <c r="G763" s="107"/>
      <c r="H763" s="109"/>
    </row>
    <row r="769" spans="2:8">
      <c r="B769" s="238" t="s">
        <v>260</v>
      </c>
      <c r="C769" s="238"/>
      <c r="D769" s="1"/>
      <c r="E769" s="1"/>
      <c r="F769" s="1"/>
      <c r="G769" s="1" t="s">
        <v>15</v>
      </c>
      <c r="H769" s="67" t="s">
        <v>57</v>
      </c>
    </row>
    <row r="770" spans="2:8">
      <c r="B770" s="16" t="s">
        <v>8</v>
      </c>
      <c r="C770" s="2" t="s">
        <v>17</v>
      </c>
      <c r="D770" s="2" t="s">
        <v>1</v>
      </c>
      <c r="E770" s="2" t="s">
        <v>2</v>
      </c>
      <c r="F770" s="3" t="s">
        <v>18</v>
      </c>
      <c r="G770" s="3" t="s">
        <v>19</v>
      </c>
      <c r="H770" s="2" t="s">
        <v>4</v>
      </c>
    </row>
    <row r="771" spans="2:8">
      <c r="B771" s="97">
        <v>1</v>
      </c>
      <c r="C771" s="4" t="s">
        <v>261</v>
      </c>
      <c r="D771" s="5" t="s">
        <v>0</v>
      </c>
      <c r="E771" s="6" t="str">
        <f>[32]GAWU!$F$8</f>
        <v>ACN</v>
      </c>
      <c r="F771" s="7">
        <f>[32]GAWU!$F$15</f>
        <v>585</v>
      </c>
      <c r="G771" s="8">
        <f>IFERROR(F771/F778,0)</f>
        <v>0.26578827805542937</v>
      </c>
      <c r="H771" s="9"/>
    </row>
    <row r="772" spans="2:8">
      <c r="B772" s="97">
        <v>2</v>
      </c>
      <c r="C772" s="4" t="s">
        <v>262</v>
      </c>
      <c r="D772" s="5" t="s">
        <v>0</v>
      </c>
      <c r="E772" s="6" t="str">
        <f>[32]GAWU!$G$8</f>
        <v>ANPP</v>
      </c>
      <c r="F772" s="7">
        <f>[32]GAWU!$G$15</f>
        <v>24</v>
      </c>
      <c r="G772" s="8">
        <f>IFERROR(F772/F778,0)</f>
        <v>1.0904134484325307E-2</v>
      </c>
      <c r="H772" s="9"/>
    </row>
    <row r="773" spans="2:8">
      <c r="B773" s="97">
        <v>3</v>
      </c>
      <c r="C773" s="4" t="s">
        <v>263</v>
      </c>
      <c r="D773" s="5" t="s">
        <v>0</v>
      </c>
      <c r="E773" s="6" t="str">
        <f>[32]GAWU!$I$8</f>
        <v>PDP</v>
      </c>
      <c r="F773" s="7">
        <f>[32]GAWU!$I$15</f>
        <v>1458</v>
      </c>
      <c r="G773" s="8">
        <f>IFERROR(F773/F778,0)</f>
        <v>0.66242616992276238</v>
      </c>
      <c r="H773" s="9" t="s">
        <v>5</v>
      </c>
    </row>
    <row r="774" spans="2:8">
      <c r="B774" s="103"/>
      <c r="C774" s="104"/>
      <c r="D774" s="105"/>
      <c r="E774" s="105"/>
      <c r="F774" s="106"/>
      <c r="G774" s="106"/>
      <c r="H774" s="59"/>
    </row>
    <row r="775" spans="2:8">
      <c r="B775" s="103"/>
      <c r="C775" s="104"/>
      <c r="D775" s="105"/>
      <c r="E775" s="105"/>
      <c r="F775" s="106"/>
      <c r="G775" s="106"/>
      <c r="H775" s="59"/>
    </row>
    <row r="776" spans="2:8">
      <c r="B776" s="99" t="s">
        <v>29</v>
      </c>
      <c r="C776" s="247" t="s">
        <v>30</v>
      </c>
      <c r="D776" s="248"/>
      <c r="E776" s="249"/>
      <c r="F776" s="12">
        <f>[32]GAWU!$G$17</f>
        <v>2067</v>
      </c>
      <c r="G776" s="107"/>
      <c r="H776" s="109"/>
    </row>
    <row r="777" spans="2:8">
      <c r="B777" s="99" t="s">
        <v>31</v>
      </c>
      <c r="C777" s="247" t="s">
        <v>32</v>
      </c>
      <c r="D777" s="248"/>
      <c r="E777" s="249"/>
      <c r="F777" s="12">
        <f>[32]GAWU!$G$18</f>
        <v>134</v>
      </c>
      <c r="G777" s="107"/>
      <c r="H777" s="109"/>
    </row>
    <row r="778" spans="2:8">
      <c r="B778" s="99" t="s">
        <v>33</v>
      </c>
      <c r="C778" s="247" t="s">
        <v>34</v>
      </c>
      <c r="D778" s="248"/>
      <c r="E778" s="249"/>
      <c r="F778" s="12">
        <f>[32]GAWU!$G$19</f>
        <v>2201</v>
      </c>
      <c r="G778" s="107"/>
      <c r="H778" s="109"/>
    </row>
    <row r="779" spans="2:8">
      <c r="B779" s="99" t="s">
        <v>35</v>
      </c>
      <c r="C779" s="247" t="s">
        <v>36</v>
      </c>
      <c r="D779" s="248"/>
      <c r="E779" s="249"/>
      <c r="F779" s="12">
        <f>[32]GAWU!$G$20</f>
        <v>2287</v>
      </c>
      <c r="G779" s="107"/>
      <c r="H779" s="109"/>
    </row>
    <row r="780" spans="2:8">
      <c r="B780" s="99" t="s">
        <v>37</v>
      </c>
      <c r="C780" s="247" t="s">
        <v>38</v>
      </c>
      <c r="D780" s="248"/>
      <c r="E780" s="249"/>
      <c r="F780" s="12">
        <f>[32]GAWU!$G$21</f>
        <v>7055</v>
      </c>
      <c r="G780" s="107"/>
      <c r="H780" s="109"/>
    </row>
    <row r="781" spans="2:8">
      <c r="B781" s="108"/>
      <c r="C781" s="109"/>
      <c r="D781" s="107"/>
      <c r="E781" s="107"/>
      <c r="F781" s="107"/>
      <c r="G781" s="107"/>
      <c r="H781" s="109"/>
    </row>
    <row r="782" spans="2:8">
      <c r="B782" s="178" t="s">
        <v>156</v>
      </c>
      <c r="C782" s="234" t="s">
        <v>39</v>
      </c>
      <c r="D782" s="234"/>
      <c r="E782" s="234"/>
      <c r="F782" s="13">
        <f>IFERROR(F778/F780,0)</f>
        <v>0.31197732104890147</v>
      </c>
      <c r="G782" s="107"/>
      <c r="H782" s="109"/>
    </row>
    <row r="787" spans="1:8">
      <c r="A787" s="21" t="s">
        <v>140</v>
      </c>
    </row>
    <row r="788" spans="1:8">
      <c r="B788" s="24" t="s">
        <v>264</v>
      </c>
      <c r="C788" s="38"/>
      <c r="D788" s="40"/>
      <c r="E788" s="40"/>
      <c r="F788" s="40"/>
      <c r="G788" s="40"/>
      <c r="H788" s="40" t="s">
        <v>265</v>
      </c>
    </row>
    <row r="789" spans="1:8">
      <c r="B789" s="26" t="s">
        <v>8</v>
      </c>
      <c r="C789" s="41" t="s">
        <v>17</v>
      </c>
      <c r="D789" s="41" t="s">
        <v>1</v>
      </c>
      <c r="E789" s="41" t="s">
        <v>2</v>
      </c>
      <c r="F789" s="25" t="s">
        <v>18</v>
      </c>
      <c r="G789" s="25" t="s">
        <v>19</v>
      </c>
      <c r="H789" s="41" t="s">
        <v>4</v>
      </c>
    </row>
    <row r="790" spans="1:8">
      <c r="B790" s="27">
        <v>1</v>
      </c>
      <c r="C790" s="42" t="s">
        <v>266</v>
      </c>
      <c r="D790" s="43" t="s">
        <v>0</v>
      </c>
      <c r="E790" s="43" t="s">
        <v>147</v>
      </c>
      <c r="F790" s="44">
        <f>[33]SUMMARY!$F$17</f>
        <v>24</v>
      </c>
      <c r="G790" s="8">
        <f>IFERROR(F790/E802,0)</f>
        <v>9.2915214866434379E-3</v>
      </c>
      <c r="H790" s="42"/>
    </row>
    <row r="791" spans="1:8">
      <c r="B791" s="27">
        <v>2</v>
      </c>
      <c r="C791" s="42" t="s">
        <v>267</v>
      </c>
      <c r="D791" s="43" t="s">
        <v>0</v>
      </c>
      <c r="E791" s="43" t="s">
        <v>149</v>
      </c>
      <c r="F791" s="44">
        <f>[33]SUMMARY!$G$17</f>
        <v>33</v>
      </c>
      <c r="G791" s="8">
        <f>IFERROR(F791/E802,0)</f>
        <v>1.2775842044134728E-2</v>
      </c>
      <c r="H791" s="42"/>
    </row>
    <row r="792" spans="1:8">
      <c r="B792" s="27">
        <v>3</v>
      </c>
      <c r="C792" s="42" t="s">
        <v>268</v>
      </c>
      <c r="D792" s="43" t="s">
        <v>0</v>
      </c>
      <c r="E792" s="43" t="s">
        <v>151</v>
      </c>
      <c r="F792" s="44">
        <f>[33]SUMMARY!$H$17</f>
        <v>1155</v>
      </c>
      <c r="G792" s="8">
        <f>IFERROR(F792/E802,0)</f>
        <v>0.44715447154471544</v>
      </c>
      <c r="H792" s="42"/>
    </row>
    <row r="793" spans="1:8">
      <c r="B793" s="27">
        <v>4</v>
      </c>
      <c r="C793" s="42" t="s">
        <v>269</v>
      </c>
      <c r="D793" s="43" t="s">
        <v>0</v>
      </c>
      <c r="E793" s="43" t="s">
        <v>12</v>
      </c>
      <c r="F793" s="44">
        <f>[33]SUMMARY!$I$17</f>
        <v>9</v>
      </c>
      <c r="G793" s="8">
        <f>IFERROR(F793/E802,0)</f>
        <v>3.4843205574912892E-3</v>
      </c>
      <c r="H793" s="42"/>
    </row>
    <row r="794" spans="1:8">
      <c r="B794" s="27">
        <v>5</v>
      </c>
      <c r="C794" s="42" t="s">
        <v>270</v>
      </c>
      <c r="D794" s="43" t="s">
        <v>0</v>
      </c>
      <c r="E794" s="43" t="s">
        <v>153</v>
      </c>
      <c r="F794" s="44">
        <f>[33]SUMMARY!$J$17</f>
        <v>1180</v>
      </c>
      <c r="G794" s="8">
        <f>IFERROR(F794/E802,0)</f>
        <v>0.45683313975996903</v>
      </c>
      <c r="H794" s="62" t="s">
        <v>5</v>
      </c>
    </row>
    <row r="795" spans="1:8">
      <c r="B795" s="27">
        <v>6</v>
      </c>
      <c r="C795" s="42" t="s">
        <v>271</v>
      </c>
      <c r="D795" s="43" t="s">
        <v>0</v>
      </c>
      <c r="E795" s="43" t="s">
        <v>272</v>
      </c>
      <c r="F795" s="44">
        <f>[33]SUMMARY!L830</f>
        <v>0</v>
      </c>
      <c r="G795" s="8">
        <f>IFERROR(F795/E802,0)</f>
        <v>0</v>
      </c>
      <c r="H795" s="42"/>
    </row>
    <row r="796" spans="1:8">
      <c r="B796" s="27">
        <v>7</v>
      </c>
      <c r="C796" s="42" t="s">
        <v>273</v>
      </c>
      <c r="D796" s="43" t="s">
        <v>0</v>
      </c>
      <c r="E796" s="43" t="s">
        <v>155</v>
      </c>
      <c r="F796" s="44">
        <f>[33]SUMMARY!M830</f>
        <v>0</v>
      </c>
      <c r="G796" s="8">
        <f>IFERROR(F796/E802,0)</f>
        <v>0</v>
      </c>
      <c r="H796" s="42"/>
    </row>
    <row r="797" spans="1:8">
      <c r="B797" s="28"/>
      <c r="C797" s="121"/>
      <c r="D797" s="80"/>
      <c r="E797" s="46"/>
      <c r="F797" s="112"/>
      <c r="G797" s="112"/>
      <c r="H797" s="45"/>
    </row>
    <row r="798" spans="1:8">
      <c r="B798" s="28"/>
      <c r="C798" s="121"/>
      <c r="D798" s="80"/>
      <c r="E798" s="46"/>
      <c r="F798" s="112"/>
      <c r="G798" s="112"/>
      <c r="H798" s="45"/>
    </row>
    <row r="799" spans="1:8">
      <c r="C799" s="21"/>
      <c r="D799" s="37"/>
      <c r="E799" s="37"/>
      <c r="F799" s="112"/>
      <c r="G799" s="112"/>
      <c r="H799" s="45"/>
    </row>
    <row r="800" spans="1:8">
      <c r="B800" s="27" t="s">
        <v>29</v>
      </c>
      <c r="C800" s="245" t="s">
        <v>30</v>
      </c>
      <c r="D800" s="245"/>
      <c r="E800" s="64">
        <f>[33]SUMMARY!$F$19</f>
        <v>1933</v>
      </c>
      <c r="F800" s="95"/>
      <c r="G800" s="95"/>
      <c r="H800" s="33"/>
    </row>
    <row r="801" spans="2:8">
      <c r="B801" s="27" t="s">
        <v>31</v>
      </c>
      <c r="C801" s="245" t="s">
        <v>32</v>
      </c>
      <c r="D801" s="245"/>
      <c r="E801" s="64">
        <f>[33]SUMMARY!$F$20</f>
        <v>178</v>
      </c>
      <c r="H801" s="33"/>
    </row>
    <row r="802" spans="2:8">
      <c r="B802" s="27" t="s">
        <v>33</v>
      </c>
      <c r="C802" s="245" t="s">
        <v>34</v>
      </c>
      <c r="D802" s="245"/>
      <c r="E802" s="64">
        <f>[33]SUMMARY!$F$21</f>
        <v>2583</v>
      </c>
      <c r="F802" s="95"/>
      <c r="G802" s="95"/>
      <c r="H802" s="33"/>
    </row>
    <row r="803" spans="2:8">
      <c r="B803" s="27" t="s">
        <v>35</v>
      </c>
      <c r="C803" s="31" t="s">
        <v>36</v>
      </c>
      <c r="D803" s="31"/>
      <c r="E803" s="64">
        <f>[33]SUMMARY!$F$22</f>
        <v>2226</v>
      </c>
      <c r="F803" s="95"/>
      <c r="G803" s="95"/>
      <c r="H803" s="33"/>
    </row>
    <row r="804" spans="2:8">
      <c r="B804" s="27" t="s">
        <v>37</v>
      </c>
      <c r="C804" s="245" t="s">
        <v>38</v>
      </c>
      <c r="D804" s="245"/>
      <c r="E804" s="64">
        <f>[33]SUMMARY!$F$23</f>
        <v>10139</v>
      </c>
      <c r="H804" s="33"/>
    </row>
    <row r="805" spans="2:8">
      <c r="D805" s="34"/>
      <c r="E805" s="34"/>
      <c r="H805" s="33"/>
    </row>
    <row r="806" spans="2:8">
      <c r="B806" s="27" t="s">
        <v>156</v>
      </c>
      <c r="C806" s="245" t="s">
        <v>39</v>
      </c>
      <c r="D806" s="245"/>
      <c r="E806" s="113">
        <f>IFERROR(E802/E804,0)</f>
        <v>0.25475885195778675</v>
      </c>
      <c r="H806" s="33"/>
    </row>
    <row r="811" spans="2:8">
      <c r="B811" s="24" t="s">
        <v>274</v>
      </c>
      <c r="C811" s="38"/>
      <c r="D811" s="40"/>
      <c r="E811" s="40"/>
      <c r="F811" s="40"/>
      <c r="G811" s="40"/>
      <c r="H811" s="40" t="s">
        <v>275</v>
      </c>
    </row>
    <row r="812" spans="2:8">
      <c r="B812" s="26" t="s">
        <v>8</v>
      </c>
      <c r="C812" s="41" t="s">
        <v>17</v>
      </c>
      <c r="D812" s="41" t="s">
        <v>1</v>
      </c>
      <c r="E812" s="41" t="s">
        <v>2</v>
      </c>
      <c r="F812" s="25" t="s">
        <v>18</v>
      </c>
      <c r="G812" s="25" t="s">
        <v>19</v>
      </c>
      <c r="H812" s="41" t="s">
        <v>4</v>
      </c>
    </row>
    <row r="813" spans="2:8">
      <c r="B813" s="27">
        <v>1</v>
      </c>
      <c r="C813" s="42" t="s">
        <v>276</v>
      </c>
      <c r="D813" s="43" t="s">
        <v>186</v>
      </c>
      <c r="E813" s="43" t="s">
        <v>147</v>
      </c>
      <c r="F813" s="44">
        <f>[34]SUMMARY!$F$16</f>
        <v>136</v>
      </c>
      <c r="G813" s="8">
        <f>IFERROR(F813/E825,0)</f>
        <v>6.0714285714285714E-2</v>
      </c>
      <c r="H813" s="42"/>
    </row>
    <row r="814" spans="2:8">
      <c r="B814" s="27">
        <v>2</v>
      </c>
      <c r="C814" s="42" t="s">
        <v>277</v>
      </c>
      <c r="D814" s="43" t="s">
        <v>186</v>
      </c>
      <c r="E814" s="43" t="s">
        <v>149</v>
      </c>
      <c r="F814" s="44">
        <f>[34]SUMMARY!$G$16</f>
        <v>378</v>
      </c>
      <c r="G814" s="8">
        <f>IFERROR(F814/E825,0)</f>
        <v>0.16875000000000001</v>
      </c>
      <c r="H814" s="42"/>
    </row>
    <row r="815" spans="2:8">
      <c r="B815" s="27">
        <v>3</v>
      </c>
      <c r="C815" s="42" t="s">
        <v>278</v>
      </c>
      <c r="D815" s="43" t="s">
        <v>186</v>
      </c>
      <c r="E815" s="43" t="s">
        <v>151</v>
      </c>
      <c r="F815" s="44">
        <f>[34]SUMMARY!$H$16</f>
        <v>623</v>
      </c>
      <c r="G815" s="8">
        <f>IFERROR(F815/E825,0)</f>
        <v>0.27812500000000001</v>
      </c>
      <c r="H815" s="42"/>
    </row>
    <row r="816" spans="2:8">
      <c r="B816" s="27">
        <v>4</v>
      </c>
      <c r="C816" s="42" t="s">
        <v>279</v>
      </c>
      <c r="D816" s="43" t="s">
        <v>186</v>
      </c>
      <c r="E816" s="43" t="s">
        <v>12</v>
      </c>
      <c r="F816" s="44">
        <f>[34]SUMMARY!$I$16</f>
        <v>9</v>
      </c>
      <c r="G816" s="8">
        <f>IFERROR(F816/E825,0)</f>
        <v>4.0178571428571425E-3</v>
      </c>
      <c r="H816" s="42"/>
    </row>
    <row r="817" spans="2:8">
      <c r="B817" s="27">
        <v>5</v>
      </c>
      <c r="C817" s="42" t="s">
        <v>280</v>
      </c>
      <c r="D817" s="43" t="s">
        <v>186</v>
      </c>
      <c r="E817" s="43" t="s">
        <v>153</v>
      </c>
      <c r="F817" s="44">
        <f>[34]SUMMARY!$J$16</f>
        <v>949</v>
      </c>
      <c r="G817" s="8">
        <f>IFERROR(F817/E825,0)</f>
        <v>0.42366071428571428</v>
      </c>
      <c r="H817" s="62" t="s">
        <v>5</v>
      </c>
    </row>
    <row r="818" spans="2:8">
      <c r="B818" s="27">
        <v>6</v>
      </c>
      <c r="C818" s="42" t="s">
        <v>281</v>
      </c>
      <c r="D818" s="43" t="s">
        <v>282</v>
      </c>
      <c r="E818" s="43" t="s">
        <v>272</v>
      </c>
      <c r="F818" s="44">
        <f>[34]SUMMARY!L852</f>
        <v>0</v>
      </c>
      <c r="G818" s="8">
        <f>IFERROR(F818/E825,0)</f>
        <v>0</v>
      </c>
      <c r="H818" s="42"/>
    </row>
    <row r="819" spans="2:8">
      <c r="B819" s="27">
        <v>7</v>
      </c>
      <c r="C819" s="42" t="s">
        <v>283</v>
      </c>
      <c r="D819" s="43" t="s">
        <v>186</v>
      </c>
      <c r="E819" s="43" t="s">
        <v>155</v>
      </c>
      <c r="F819" s="44">
        <f>[34]SUMMARY!M852</f>
        <v>0</v>
      </c>
      <c r="G819" s="8">
        <f>IFERROR(F819/E825,0)</f>
        <v>0</v>
      </c>
      <c r="H819" s="42"/>
    </row>
    <row r="820" spans="2:8">
      <c r="B820" s="28"/>
      <c r="C820" s="121"/>
      <c r="D820" s="80"/>
      <c r="E820" s="46"/>
      <c r="F820" s="112"/>
      <c r="G820" s="112"/>
      <c r="H820" s="45"/>
    </row>
    <row r="821" spans="2:8">
      <c r="B821" s="28"/>
      <c r="C821" s="121"/>
      <c r="D821" s="80"/>
      <c r="E821" s="46"/>
      <c r="F821" s="112"/>
      <c r="G821" s="112"/>
      <c r="H821" s="45"/>
    </row>
    <row r="822" spans="2:8">
      <c r="C822" s="21"/>
      <c r="D822" s="37"/>
      <c r="E822" s="37"/>
      <c r="F822" s="112"/>
      <c r="G822" s="112"/>
      <c r="H822" s="45"/>
    </row>
    <row r="823" spans="2:8">
      <c r="B823" s="27" t="s">
        <v>29</v>
      </c>
      <c r="C823" s="245" t="s">
        <v>30</v>
      </c>
      <c r="D823" s="245"/>
      <c r="E823" s="64">
        <f>[34]SUMMARY!$F$18</f>
        <v>2098</v>
      </c>
      <c r="F823" s="95"/>
      <c r="G823" s="95"/>
      <c r="H823" s="33"/>
    </row>
    <row r="824" spans="2:8">
      <c r="B824" s="27" t="s">
        <v>31</v>
      </c>
      <c r="C824" s="245" t="s">
        <v>32</v>
      </c>
      <c r="D824" s="245"/>
      <c r="E824" s="64">
        <f>[34]SUMMARY!$F$19</f>
        <v>142</v>
      </c>
      <c r="H824" s="33"/>
    </row>
    <row r="825" spans="2:8">
      <c r="B825" s="27" t="s">
        <v>33</v>
      </c>
      <c r="C825" s="245" t="s">
        <v>34</v>
      </c>
      <c r="D825" s="245"/>
      <c r="E825" s="64">
        <f>[34]SUMMARY!$F$20</f>
        <v>2240</v>
      </c>
      <c r="F825" s="95"/>
      <c r="G825" s="95"/>
      <c r="H825" s="33"/>
    </row>
    <row r="826" spans="2:8">
      <c r="B826" s="27" t="s">
        <v>35</v>
      </c>
      <c r="C826" s="31" t="s">
        <v>36</v>
      </c>
      <c r="D826" s="31"/>
      <c r="E826" s="64">
        <f>[34]SUMMARY!$F$21</f>
        <v>2432</v>
      </c>
      <c r="F826" s="95"/>
      <c r="G826" s="95"/>
      <c r="H826" s="33"/>
    </row>
    <row r="827" spans="2:8">
      <c r="B827" s="27" t="s">
        <v>37</v>
      </c>
      <c r="C827" s="245" t="s">
        <v>38</v>
      </c>
      <c r="D827" s="245"/>
      <c r="E827" s="64">
        <f>[34]SUMMARY!$F$22</f>
        <v>13487</v>
      </c>
      <c r="H827" s="33"/>
    </row>
    <row r="828" spans="2:8">
      <c r="D828" s="34"/>
      <c r="E828" s="34"/>
      <c r="H828" s="33"/>
    </row>
    <row r="829" spans="2:8">
      <c r="B829" s="27" t="s">
        <v>156</v>
      </c>
      <c r="C829" s="245" t="s">
        <v>39</v>
      </c>
      <c r="D829" s="245"/>
      <c r="E829" s="113">
        <f>IFERROR(E825/E827,0)</f>
        <v>0.16608586045821902</v>
      </c>
      <c r="H829" s="33"/>
    </row>
    <row r="832" spans="2:8">
      <c r="B832" s="24" t="s">
        <v>284</v>
      </c>
      <c r="C832" s="38"/>
      <c r="D832" s="40"/>
      <c r="E832" s="40"/>
      <c r="F832" s="40"/>
      <c r="G832" s="40"/>
      <c r="H832" s="40" t="s">
        <v>285</v>
      </c>
    </row>
    <row r="833" spans="2:8">
      <c r="B833" s="26" t="s">
        <v>8</v>
      </c>
      <c r="C833" s="41" t="s">
        <v>17</v>
      </c>
      <c r="D833" s="41" t="s">
        <v>1</v>
      </c>
      <c r="E833" s="41" t="s">
        <v>2</v>
      </c>
      <c r="F833" s="25" t="s">
        <v>18</v>
      </c>
      <c r="G833" s="25" t="s">
        <v>19</v>
      </c>
      <c r="H833" s="41" t="s">
        <v>4</v>
      </c>
    </row>
    <row r="834" spans="2:8">
      <c r="B834" s="27">
        <v>1</v>
      </c>
      <c r="C834" s="42" t="s">
        <v>286</v>
      </c>
      <c r="D834" s="34" t="s">
        <v>0</v>
      </c>
      <c r="E834" s="43" t="s">
        <v>147</v>
      </c>
      <c r="F834" s="44">
        <f>[35]SUMMARY!$F$14</f>
        <v>6</v>
      </c>
      <c r="G834" s="8">
        <f>IFERROR(F834/E844,0)</f>
        <v>3.8709677419354839E-3</v>
      </c>
      <c r="H834" s="42"/>
    </row>
    <row r="835" spans="2:8">
      <c r="B835" s="27">
        <v>2</v>
      </c>
      <c r="C835" s="42" t="s">
        <v>287</v>
      </c>
      <c r="D835" s="43" t="s">
        <v>0</v>
      </c>
      <c r="E835" s="43" t="s">
        <v>149</v>
      </c>
      <c r="F835" s="44">
        <f>[35]SUMMARY!$G$14</f>
        <v>12</v>
      </c>
      <c r="G835" s="8">
        <f>IFERROR(F835/E844,0)</f>
        <v>7.7419354838709677E-3</v>
      </c>
      <c r="H835" s="42"/>
    </row>
    <row r="836" spans="2:8">
      <c r="B836" s="27">
        <v>3</v>
      </c>
      <c r="C836" s="42" t="s">
        <v>288</v>
      </c>
      <c r="D836" s="43" t="s">
        <v>0</v>
      </c>
      <c r="E836" s="43" t="s">
        <v>151</v>
      </c>
      <c r="F836" s="44">
        <f>[35]SUMMARY!$H$14</f>
        <v>684</v>
      </c>
      <c r="G836" s="8">
        <f>IFERROR(F836/E844,0)</f>
        <v>0.44129032258064516</v>
      </c>
      <c r="H836" s="42"/>
    </row>
    <row r="837" spans="2:8">
      <c r="B837" s="27">
        <v>4</v>
      </c>
      <c r="C837" s="42" t="s">
        <v>289</v>
      </c>
      <c r="D837" s="43" t="s">
        <v>0</v>
      </c>
      <c r="E837" s="43" t="s">
        <v>153</v>
      </c>
      <c r="F837" s="44">
        <f>[35]SUMMARY!$I$14</f>
        <v>798</v>
      </c>
      <c r="G837" s="8">
        <f>IFERROR(F837/E844,0)</f>
        <v>0.5148387096774194</v>
      </c>
      <c r="H837" s="62" t="s">
        <v>5</v>
      </c>
    </row>
    <row r="838" spans="2:8">
      <c r="B838" s="27">
        <v>5</v>
      </c>
      <c r="C838" s="42" t="s">
        <v>290</v>
      </c>
      <c r="D838" s="43" t="s">
        <v>0</v>
      </c>
      <c r="E838" s="43" t="s">
        <v>272</v>
      </c>
      <c r="F838" s="44">
        <f>[35]SUMMARY!$J$14</f>
        <v>0</v>
      </c>
      <c r="G838" s="8">
        <f>IFERROR(F838/E844,0)</f>
        <v>0</v>
      </c>
      <c r="H838" s="42"/>
    </row>
    <row r="839" spans="2:8">
      <c r="B839" s="27">
        <v>6</v>
      </c>
      <c r="C839" s="42" t="s">
        <v>291</v>
      </c>
      <c r="D839" s="43" t="s">
        <v>0</v>
      </c>
      <c r="E839" s="43" t="s">
        <v>155</v>
      </c>
      <c r="F839" s="44">
        <f>[35]SUMMARY!$K$14</f>
        <v>0</v>
      </c>
      <c r="G839" s="8">
        <f>IFERROR(F839/E844,0)</f>
        <v>0</v>
      </c>
      <c r="H839" s="42"/>
    </row>
    <row r="840" spans="2:8">
      <c r="B840" s="28"/>
      <c r="C840" s="121"/>
      <c r="D840" s="80"/>
      <c r="E840" s="46"/>
      <c r="F840" s="112"/>
      <c r="G840" s="112"/>
      <c r="H840" s="45"/>
    </row>
    <row r="841" spans="2:8">
      <c r="C841" s="21"/>
      <c r="D841" s="37"/>
      <c r="E841" s="37"/>
      <c r="F841" s="112"/>
      <c r="G841" s="112"/>
      <c r="H841" s="45"/>
    </row>
    <row r="842" spans="2:8">
      <c r="B842" s="27" t="s">
        <v>29</v>
      </c>
      <c r="C842" s="245" t="s">
        <v>30</v>
      </c>
      <c r="D842" s="245"/>
      <c r="E842" s="64">
        <f>[35]SUMMARY!$F$16</f>
        <v>1500</v>
      </c>
      <c r="F842" s="95"/>
      <c r="G842" s="95"/>
      <c r="H842" s="33"/>
    </row>
    <row r="843" spans="2:8">
      <c r="B843" s="27" t="s">
        <v>31</v>
      </c>
      <c r="C843" s="245" t="s">
        <v>32</v>
      </c>
      <c r="D843" s="245"/>
      <c r="E843" s="64">
        <f>[35]SUMMARY!$F$17</f>
        <v>50</v>
      </c>
      <c r="H843" s="33"/>
    </row>
    <row r="844" spans="2:8">
      <c r="B844" s="27" t="s">
        <v>33</v>
      </c>
      <c r="C844" s="245" t="s">
        <v>34</v>
      </c>
      <c r="D844" s="245"/>
      <c r="E844" s="64">
        <f>[35]SUMMARY!$F$18</f>
        <v>1550</v>
      </c>
      <c r="F844" s="95"/>
      <c r="G844" s="95"/>
      <c r="H844" s="33"/>
    </row>
    <row r="845" spans="2:8">
      <c r="B845" s="27" t="s">
        <v>35</v>
      </c>
      <c r="C845" s="31" t="s">
        <v>36</v>
      </c>
      <c r="D845" s="31"/>
      <c r="E845" s="64">
        <f>[35]SUMMARY!$F$19</f>
        <v>1620</v>
      </c>
      <c r="F845" s="95"/>
      <c r="G845" s="95"/>
      <c r="H845" s="33"/>
    </row>
    <row r="846" spans="2:8">
      <c r="B846" s="27" t="s">
        <v>37</v>
      </c>
      <c r="C846" s="245" t="s">
        <v>38</v>
      </c>
      <c r="D846" s="245"/>
      <c r="E846" s="64">
        <f>[35]SUMMARY!$F$20</f>
        <v>3625</v>
      </c>
      <c r="H846" s="33"/>
    </row>
    <row r="847" spans="2:8">
      <c r="D847" s="34"/>
      <c r="E847" s="34"/>
      <c r="H847" s="33"/>
    </row>
    <row r="848" spans="2:8">
      <c r="B848" s="27" t="s">
        <v>156</v>
      </c>
      <c r="C848" s="245" t="s">
        <v>39</v>
      </c>
      <c r="D848" s="245"/>
      <c r="E848" s="113">
        <f>IFERROR(E844/E846,0)</f>
        <v>0.42758620689655175</v>
      </c>
      <c r="H848" s="33"/>
    </row>
    <row r="849" spans="2:8">
      <c r="D849" s="34"/>
      <c r="E849" s="34"/>
      <c r="H849" s="33"/>
    </row>
    <row r="852" spans="2:8">
      <c r="B852" s="24" t="s">
        <v>292</v>
      </c>
      <c r="C852" s="38"/>
      <c r="D852" s="40"/>
      <c r="E852" s="40"/>
      <c r="F852" s="40"/>
      <c r="G852" s="40"/>
      <c r="H852" s="40" t="s">
        <v>293</v>
      </c>
    </row>
    <row r="853" spans="2:8">
      <c r="B853" s="26" t="s">
        <v>8</v>
      </c>
      <c r="C853" s="41" t="s">
        <v>17</v>
      </c>
      <c r="D853" s="41" t="s">
        <v>1</v>
      </c>
      <c r="E853" s="41" t="s">
        <v>2</v>
      </c>
      <c r="F853" s="25" t="s">
        <v>18</v>
      </c>
      <c r="G853" s="25" t="s">
        <v>19</v>
      </c>
      <c r="H853" s="41" t="s">
        <v>4</v>
      </c>
    </row>
    <row r="854" spans="2:8">
      <c r="B854" s="27">
        <v>1</v>
      </c>
      <c r="C854" s="42" t="s">
        <v>294</v>
      </c>
      <c r="D854" s="43" t="s">
        <v>186</v>
      </c>
      <c r="E854" s="43" t="s">
        <v>147</v>
      </c>
      <c r="F854" s="44">
        <f>[36]SUMMARY!$F$17</f>
        <v>15</v>
      </c>
      <c r="G854" s="8">
        <f>IFERROR(F854/E864,0)</f>
        <v>6.7598017124831005E-3</v>
      </c>
      <c r="H854" s="42"/>
    </row>
    <row r="855" spans="2:8">
      <c r="B855" s="27">
        <v>2</v>
      </c>
      <c r="C855" s="42" t="s">
        <v>295</v>
      </c>
      <c r="D855" s="43" t="s">
        <v>186</v>
      </c>
      <c r="E855" s="43" t="s">
        <v>149</v>
      </c>
      <c r="F855" s="44">
        <f>[36]SUMMARY!$G$17</f>
        <v>98</v>
      </c>
      <c r="G855" s="8">
        <f>IFERROR(F855/E864,0)</f>
        <v>4.4164037854889593E-2</v>
      </c>
      <c r="H855" s="42"/>
    </row>
    <row r="856" spans="2:8">
      <c r="B856" s="27">
        <v>3</v>
      </c>
      <c r="C856" s="42" t="s">
        <v>296</v>
      </c>
      <c r="D856" s="43" t="s">
        <v>186</v>
      </c>
      <c r="E856" s="43" t="s">
        <v>151</v>
      </c>
      <c r="F856" s="44">
        <f>[36]SUMMARY!$H$17</f>
        <v>749</v>
      </c>
      <c r="G856" s="8">
        <f>IFERROR(F856/E864,0)</f>
        <v>0.33753943217665616</v>
      </c>
      <c r="H856" s="42"/>
    </row>
    <row r="857" spans="2:8">
      <c r="B857" s="27">
        <v>4</v>
      </c>
      <c r="C857" s="62" t="s">
        <v>297</v>
      </c>
      <c r="D857" s="63" t="s">
        <v>186</v>
      </c>
      <c r="E857" s="43" t="s">
        <v>153</v>
      </c>
      <c r="F857" s="64">
        <f>[36]SUMMARY!$I$17</f>
        <v>1252</v>
      </c>
      <c r="G857" s="8">
        <f>IFERROR(F857/E864,0)</f>
        <v>0.56421811626858942</v>
      </c>
      <c r="H857" s="42" t="s">
        <v>434</v>
      </c>
    </row>
    <row r="858" spans="2:8">
      <c r="B858" s="27">
        <v>5</v>
      </c>
      <c r="C858" s="42" t="s">
        <v>298</v>
      </c>
      <c r="D858" s="43" t="s">
        <v>186</v>
      </c>
      <c r="E858" s="43" t="s">
        <v>272</v>
      </c>
      <c r="F858" s="44">
        <f>[36]SUMMARY!$J$17</f>
        <v>3</v>
      </c>
      <c r="G858" s="8">
        <f>IFERROR(F858/E864,0)</f>
        <v>1.3519603424966202E-3</v>
      </c>
      <c r="H858" s="42"/>
    </row>
    <row r="859" spans="2:8">
      <c r="B859" s="27">
        <v>6</v>
      </c>
      <c r="C859" s="42" t="s">
        <v>299</v>
      </c>
      <c r="D859" s="43" t="s">
        <v>186</v>
      </c>
      <c r="E859" s="43" t="s">
        <v>155</v>
      </c>
      <c r="F859" s="44">
        <f>[36]SUMMARY!L899</f>
        <v>0</v>
      </c>
      <c r="G859" s="8">
        <f>IFERROR(F859/E864,0)</f>
        <v>0</v>
      </c>
      <c r="H859" s="42"/>
    </row>
    <row r="860" spans="2:8">
      <c r="B860" s="28"/>
      <c r="C860" s="121"/>
      <c r="D860" s="80"/>
      <c r="E860" s="46"/>
      <c r="F860" s="112"/>
      <c r="G860" s="112"/>
      <c r="H860" s="45"/>
    </row>
    <row r="861" spans="2:8">
      <c r="C861" s="21"/>
      <c r="D861" s="37"/>
      <c r="E861" s="37"/>
      <c r="F861" s="112"/>
      <c r="G861" s="112"/>
      <c r="H861" s="45"/>
    </row>
    <row r="862" spans="2:8">
      <c r="B862" s="27" t="s">
        <v>29</v>
      </c>
      <c r="C862" s="245" t="s">
        <v>30</v>
      </c>
      <c r="D862" s="245"/>
      <c r="E862" s="64">
        <f>[36]SUMMARY!$F$19</f>
        <v>2130</v>
      </c>
      <c r="F862" s="95"/>
      <c r="G862" s="95"/>
      <c r="H862" s="33"/>
    </row>
    <row r="863" spans="2:8">
      <c r="B863" s="27" t="s">
        <v>31</v>
      </c>
      <c r="C863" s="245" t="s">
        <v>32</v>
      </c>
      <c r="D863" s="245"/>
      <c r="E863" s="64">
        <f>[36]SUMMARY!$F$20</f>
        <v>89</v>
      </c>
      <c r="H863" s="33"/>
    </row>
    <row r="864" spans="2:8">
      <c r="B864" s="27" t="s">
        <v>33</v>
      </c>
      <c r="C864" s="245" t="s">
        <v>34</v>
      </c>
      <c r="D864" s="245"/>
      <c r="E864" s="64">
        <f>[36]SUMMARY!$F$21</f>
        <v>2219</v>
      </c>
      <c r="F864" s="95"/>
      <c r="G864" s="95"/>
      <c r="H864" s="33"/>
    </row>
    <row r="865" spans="2:8">
      <c r="B865" s="27" t="s">
        <v>35</v>
      </c>
      <c r="C865" s="31" t="s">
        <v>36</v>
      </c>
      <c r="D865" s="31"/>
      <c r="E865" s="64">
        <f>[36]SUMMARY!$F$22</f>
        <v>2352</v>
      </c>
      <c r="F865" s="95"/>
      <c r="G865" s="95"/>
      <c r="H865" s="33"/>
    </row>
    <row r="866" spans="2:8">
      <c r="B866" s="27" t="s">
        <v>37</v>
      </c>
      <c r="C866" s="245" t="s">
        <v>38</v>
      </c>
      <c r="D866" s="245"/>
      <c r="E866" s="64">
        <f>[36]SUMMARY!$F$23</f>
        <v>8102</v>
      </c>
      <c r="H866" s="33"/>
    </row>
    <row r="867" spans="2:8">
      <c r="D867" s="34"/>
      <c r="E867" s="34"/>
      <c r="H867" s="33"/>
    </row>
    <row r="868" spans="2:8">
      <c r="B868" s="27" t="s">
        <v>156</v>
      </c>
      <c r="C868" s="245" t="s">
        <v>39</v>
      </c>
      <c r="D868" s="245"/>
      <c r="E868" s="113">
        <f>IFERROR(E864/E866,0)</f>
        <v>0.27388299185386322</v>
      </c>
      <c r="H868" s="33"/>
    </row>
    <row r="871" spans="2:8">
      <c r="B871" s="24" t="s">
        <v>300</v>
      </c>
      <c r="C871" s="38"/>
      <c r="D871" s="40"/>
      <c r="E871" s="40"/>
      <c r="F871" s="40"/>
      <c r="G871" s="40"/>
      <c r="H871" s="40" t="s">
        <v>301</v>
      </c>
    </row>
    <row r="872" spans="2:8">
      <c r="B872" s="26" t="s">
        <v>8</v>
      </c>
      <c r="C872" s="41" t="s">
        <v>17</v>
      </c>
      <c r="D872" s="41" t="s">
        <v>1</v>
      </c>
      <c r="E872" s="41" t="s">
        <v>2</v>
      </c>
      <c r="F872" s="25" t="s">
        <v>18</v>
      </c>
      <c r="G872" s="25" t="s">
        <v>19</v>
      </c>
      <c r="H872" s="41" t="s">
        <v>4</v>
      </c>
    </row>
    <row r="873" spans="2:8">
      <c r="B873" s="27">
        <v>1</v>
      </c>
      <c r="C873" s="42" t="s">
        <v>302</v>
      </c>
      <c r="D873" s="43" t="s">
        <v>0</v>
      </c>
      <c r="E873" s="43" t="s">
        <v>147</v>
      </c>
      <c r="F873" s="44">
        <f>[37]SUMMARY!$F$18</f>
        <v>19</v>
      </c>
      <c r="G873" s="8">
        <f>IFERROR(F873/E883,0)</f>
        <v>9.7636176772867428E-3</v>
      </c>
      <c r="H873" s="42"/>
    </row>
    <row r="874" spans="2:8">
      <c r="B874" s="27">
        <v>2</v>
      </c>
      <c r="C874" s="42" t="s">
        <v>303</v>
      </c>
      <c r="D874" s="43" t="s">
        <v>0</v>
      </c>
      <c r="E874" s="43" t="s">
        <v>149</v>
      </c>
      <c r="F874" s="44">
        <f>[37]SUMMARY!$G$18</f>
        <v>61</v>
      </c>
      <c r="G874" s="8">
        <f>IFERROR(F874/E883,0)</f>
        <v>3.1346351490236381E-2</v>
      </c>
      <c r="H874" s="42"/>
    </row>
    <row r="875" spans="2:8">
      <c r="B875" s="27">
        <v>3</v>
      </c>
      <c r="C875" s="42" t="s">
        <v>304</v>
      </c>
      <c r="D875" s="43" t="s">
        <v>0</v>
      </c>
      <c r="E875" s="43" t="s">
        <v>151</v>
      </c>
      <c r="F875" s="44">
        <f>[37]SUMMARY!$H$18</f>
        <v>588</v>
      </c>
      <c r="G875" s="8">
        <f>IFERROR(F875/E883,0)</f>
        <v>0.30215827338129497</v>
      </c>
      <c r="H875" s="42"/>
    </row>
    <row r="876" spans="2:8">
      <c r="B876" s="27">
        <v>4</v>
      </c>
      <c r="C876" s="42" t="s">
        <v>305</v>
      </c>
      <c r="D876" s="43" t="s">
        <v>0</v>
      </c>
      <c r="E876" s="43" t="s">
        <v>153</v>
      </c>
      <c r="F876" s="44">
        <f>[37]SUMMARY!$I$18</f>
        <v>1165</v>
      </c>
      <c r="G876" s="8">
        <f>IFERROR(F876/E883,0)</f>
        <v>0.59866392600205554</v>
      </c>
      <c r="H876" s="62" t="s">
        <v>5</v>
      </c>
    </row>
    <row r="877" spans="2:8">
      <c r="B877" s="27">
        <v>5</v>
      </c>
      <c r="C877" s="42" t="s">
        <v>306</v>
      </c>
      <c r="D877" s="43" t="s">
        <v>10</v>
      </c>
      <c r="E877" s="43" t="s">
        <v>272</v>
      </c>
      <c r="F877" s="44">
        <f>[37]SUMMARY!$J$18</f>
        <v>1</v>
      </c>
      <c r="G877" s="8">
        <f>IFERROR(F877/E883,0)</f>
        <v>5.1387461459403907E-4</v>
      </c>
      <c r="H877" s="42"/>
    </row>
    <row r="878" spans="2:8">
      <c r="B878" s="28"/>
      <c r="C878" s="121"/>
      <c r="D878" s="80"/>
      <c r="E878" s="46"/>
      <c r="F878" s="112"/>
      <c r="G878" s="112"/>
      <c r="H878" s="45"/>
    </row>
    <row r="879" spans="2:8">
      <c r="B879" s="28"/>
      <c r="C879" s="121"/>
      <c r="D879" s="80"/>
      <c r="E879" s="46"/>
      <c r="F879" s="112"/>
      <c r="G879" s="112"/>
      <c r="H879" s="45"/>
    </row>
    <row r="880" spans="2:8">
      <c r="C880" s="21"/>
      <c r="D880" s="37"/>
      <c r="E880" s="37"/>
      <c r="F880" s="112"/>
      <c r="G880" s="112"/>
      <c r="H880" s="45"/>
    </row>
    <row r="881" spans="2:8">
      <c r="B881" s="27" t="s">
        <v>29</v>
      </c>
      <c r="C881" s="245" t="s">
        <v>30</v>
      </c>
      <c r="D881" s="245"/>
      <c r="E881" s="64">
        <f>[37]SUMMARY!$F$20</f>
        <v>1834</v>
      </c>
      <c r="F881" s="95"/>
      <c r="G881" s="95"/>
      <c r="H881" s="33"/>
    </row>
    <row r="882" spans="2:8">
      <c r="B882" s="27" t="s">
        <v>31</v>
      </c>
      <c r="C882" s="245" t="s">
        <v>32</v>
      </c>
      <c r="D882" s="245"/>
      <c r="E882" s="64">
        <f>[37]SUMMARY!$F$21</f>
        <v>112</v>
      </c>
      <c r="H882" s="33"/>
    </row>
    <row r="883" spans="2:8">
      <c r="B883" s="27" t="s">
        <v>33</v>
      </c>
      <c r="C883" s="245" t="s">
        <v>34</v>
      </c>
      <c r="D883" s="245"/>
      <c r="E883" s="64">
        <f>[37]SUMMARY!$F$22</f>
        <v>1946</v>
      </c>
      <c r="F883" s="95"/>
      <c r="G883" s="95"/>
      <c r="H883" s="33"/>
    </row>
    <row r="884" spans="2:8">
      <c r="B884" s="27" t="s">
        <v>35</v>
      </c>
      <c r="C884" s="31" t="s">
        <v>36</v>
      </c>
      <c r="D884" s="31"/>
      <c r="E884" s="64">
        <f>[37]SUMMARY!$F$23</f>
        <v>2012</v>
      </c>
      <c r="F884" s="95"/>
      <c r="G884" s="95"/>
      <c r="H884" s="33"/>
    </row>
    <row r="885" spans="2:8">
      <c r="B885" s="27" t="s">
        <v>37</v>
      </c>
      <c r="C885" s="245" t="s">
        <v>38</v>
      </c>
      <c r="D885" s="245"/>
      <c r="E885" s="64">
        <f>[37]SUMMARY!$F$24</f>
        <v>6008</v>
      </c>
      <c r="H885" s="33"/>
    </row>
    <row r="886" spans="2:8">
      <c r="D886" s="34"/>
      <c r="E886" s="34"/>
      <c r="H886" s="33"/>
    </row>
    <row r="887" spans="2:8">
      <c r="B887" s="27" t="s">
        <v>156</v>
      </c>
      <c r="C887" s="245" t="s">
        <v>39</v>
      </c>
      <c r="D887" s="245"/>
      <c r="E887" s="113">
        <f>IFERROR(E883/E885,0)</f>
        <v>0.32390146471371506</v>
      </c>
      <c r="H887" s="33"/>
    </row>
    <row r="891" spans="2:8">
      <c r="B891" s="24" t="s">
        <v>307</v>
      </c>
      <c r="C891" s="38"/>
      <c r="D891" s="40"/>
      <c r="E891" s="40"/>
      <c r="F891" s="40"/>
      <c r="G891" s="40"/>
      <c r="H891" s="40" t="s">
        <v>308</v>
      </c>
    </row>
    <row r="892" spans="2:8">
      <c r="B892" s="26" t="s">
        <v>8</v>
      </c>
      <c r="C892" s="41" t="s">
        <v>17</v>
      </c>
      <c r="D892" s="41" t="s">
        <v>1</v>
      </c>
      <c r="E892" s="41" t="s">
        <v>2</v>
      </c>
      <c r="F892" s="25" t="s">
        <v>18</v>
      </c>
      <c r="G892" s="25" t="s">
        <v>19</v>
      </c>
      <c r="H892" s="41" t="s">
        <v>4</v>
      </c>
    </row>
    <row r="893" spans="2:8">
      <c r="B893" s="27">
        <v>1</v>
      </c>
      <c r="C893" s="42" t="s">
        <v>309</v>
      </c>
      <c r="D893" s="43" t="s">
        <v>0</v>
      </c>
      <c r="E893" s="43" t="s">
        <v>149</v>
      </c>
      <c r="F893" s="44">
        <f>[38]SUMMARY!$F$15</f>
        <v>73</v>
      </c>
      <c r="G893" s="8">
        <f>IFERROR(F893/E903,0)</f>
        <v>3.2531194295900179E-2</v>
      </c>
      <c r="H893" s="42"/>
    </row>
    <row r="894" spans="2:8">
      <c r="B894" s="27">
        <v>2</v>
      </c>
      <c r="C894" s="42" t="s">
        <v>310</v>
      </c>
      <c r="D894" s="43" t="s">
        <v>0</v>
      </c>
      <c r="E894" s="43" t="s">
        <v>151</v>
      </c>
      <c r="F894" s="44">
        <f>[38]SUMMARY!$G$15</f>
        <v>723</v>
      </c>
      <c r="G894" s="8">
        <f>IFERROR(F894/E903,0)</f>
        <v>0.32219251336898397</v>
      </c>
      <c r="H894" s="42"/>
    </row>
    <row r="895" spans="2:8">
      <c r="B895" s="27">
        <v>3</v>
      </c>
      <c r="C895" s="42" t="s">
        <v>311</v>
      </c>
      <c r="D895" s="43" t="s">
        <v>10</v>
      </c>
      <c r="E895" s="43" t="s">
        <v>12</v>
      </c>
      <c r="F895" s="44">
        <f>[38]SUMMARY!$H$15</f>
        <v>38</v>
      </c>
      <c r="G895" s="8">
        <f>IFERROR(F895/E903,0)</f>
        <v>1.6934046345811051E-2</v>
      </c>
      <c r="H895" s="42"/>
    </row>
    <row r="896" spans="2:8">
      <c r="B896" s="27">
        <v>4</v>
      </c>
      <c r="C896" s="42" t="s">
        <v>312</v>
      </c>
      <c r="D896" s="43" t="s">
        <v>0</v>
      </c>
      <c r="E896" s="43" t="s">
        <v>153</v>
      </c>
      <c r="F896" s="44">
        <f>[38]SUMMARY!$I$15</f>
        <v>1237</v>
      </c>
      <c r="G896" s="8">
        <f>IFERROR(F896/E903,0)</f>
        <v>0.55124777183600715</v>
      </c>
      <c r="H896" s="62" t="s">
        <v>5</v>
      </c>
    </row>
    <row r="897" spans="2:8">
      <c r="B897" s="27">
        <v>5</v>
      </c>
      <c r="C897" s="42" t="s">
        <v>313</v>
      </c>
      <c r="D897" s="43" t="s">
        <v>10</v>
      </c>
      <c r="E897" s="43" t="s">
        <v>272</v>
      </c>
      <c r="F897" s="44">
        <f>[38]SUMMARY!$J$15</f>
        <v>3</v>
      </c>
      <c r="G897" s="8">
        <f>IFERROR(F897/E903,0)</f>
        <v>1.3368983957219251E-3</v>
      </c>
      <c r="H897" s="42"/>
    </row>
    <row r="898" spans="2:8">
      <c r="B898" s="27">
        <v>6</v>
      </c>
      <c r="C898" s="42" t="s">
        <v>314</v>
      </c>
      <c r="D898" s="43" t="s">
        <v>10</v>
      </c>
      <c r="E898" s="43" t="s">
        <v>155</v>
      </c>
      <c r="F898" s="44">
        <f>[38]SUMMARY!L941</f>
        <v>0</v>
      </c>
      <c r="G898" s="8">
        <f>IFERROR(F898/E903,0)</f>
        <v>0</v>
      </c>
      <c r="H898" s="42"/>
    </row>
    <row r="899" spans="2:8">
      <c r="B899" s="28"/>
      <c r="C899" s="121"/>
      <c r="D899" s="80"/>
      <c r="E899" s="46"/>
      <c r="F899" s="112"/>
      <c r="G899" s="112"/>
      <c r="H899" s="45"/>
    </row>
    <row r="900" spans="2:8">
      <c r="C900" s="21"/>
      <c r="D900" s="37"/>
      <c r="E900" s="37"/>
      <c r="F900" s="112"/>
      <c r="G900" s="112"/>
      <c r="H900" s="45"/>
    </row>
    <row r="901" spans="2:8">
      <c r="B901" s="27" t="s">
        <v>29</v>
      </c>
      <c r="C901" s="245" t="s">
        <v>30</v>
      </c>
      <c r="D901" s="245"/>
      <c r="E901" s="64">
        <f>[38]SUMMARY!$F$17</f>
        <v>2075</v>
      </c>
      <c r="F901" s="95"/>
      <c r="G901" s="95"/>
      <c r="H901" s="33"/>
    </row>
    <row r="902" spans="2:8">
      <c r="B902" s="27" t="s">
        <v>31</v>
      </c>
      <c r="C902" s="245" t="s">
        <v>32</v>
      </c>
      <c r="D902" s="245"/>
      <c r="E902" s="64">
        <f>[38]SUMMARY!$F$18</f>
        <v>169</v>
      </c>
      <c r="H902" s="33"/>
    </row>
    <row r="903" spans="2:8">
      <c r="B903" s="27" t="s">
        <v>33</v>
      </c>
      <c r="C903" s="245" t="s">
        <v>34</v>
      </c>
      <c r="D903" s="245"/>
      <c r="E903" s="64">
        <f>[38]SUMMARY!$F$19</f>
        <v>2244</v>
      </c>
      <c r="F903" s="95"/>
      <c r="G903" s="95"/>
      <c r="H903" s="33"/>
    </row>
    <row r="904" spans="2:8">
      <c r="B904" s="27" t="s">
        <v>35</v>
      </c>
      <c r="C904" s="31" t="s">
        <v>36</v>
      </c>
      <c r="D904" s="31"/>
      <c r="E904" s="64">
        <f>[38]SUMMARY!$F$20</f>
        <v>2371</v>
      </c>
      <c r="F904" s="95"/>
      <c r="G904" s="95"/>
      <c r="H904" s="33"/>
    </row>
    <row r="905" spans="2:8">
      <c r="B905" s="27" t="s">
        <v>37</v>
      </c>
      <c r="C905" s="245" t="s">
        <v>38</v>
      </c>
      <c r="D905" s="245"/>
      <c r="E905" s="64">
        <f>[38]SUMMARY!$F$21</f>
        <v>9627</v>
      </c>
      <c r="H905" s="33"/>
    </row>
    <row r="906" spans="2:8">
      <c r="D906" s="34"/>
      <c r="E906" s="34"/>
      <c r="H906" s="33"/>
    </row>
    <row r="907" spans="2:8">
      <c r="B907" s="27" t="s">
        <v>156</v>
      </c>
      <c r="C907" s="245" t="s">
        <v>39</v>
      </c>
      <c r="D907" s="245"/>
      <c r="E907" s="113">
        <f>IFERROR(E903/E905,0)</f>
        <v>0.23309442193829855</v>
      </c>
      <c r="H907" s="33"/>
    </row>
    <row r="908" spans="2:8">
      <c r="D908" s="34"/>
      <c r="E908" s="34"/>
      <c r="H908" s="33"/>
    </row>
    <row r="911" spans="2:8">
      <c r="B911" s="24" t="s">
        <v>315</v>
      </c>
      <c r="C911" s="38"/>
      <c r="D911" s="40"/>
      <c r="E911" s="40"/>
      <c r="F911" s="40"/>
      <c r="G911" s="40"/>
      <c r="H911" s="40" t="s">
        <v>316</v>
      </c>
    </row>
    <row r="912" spans="2:8">
      <c r="B912" s="26" t="s">
        <v>8</v>
      </c>
      <c r="C912" s="41" t="s">
        <v>17</v>
      </c>
      <c r="D912" s="41" t="s">
        <v>1</v>
      </c>
      <c r="E912" s="41" t="s">
        <v>2</v>
      </c>
      <c r="F912" s="25" t="s">
        <v>18</v>
      </c>
      <c r="G912" s="25" t="s">
        <v>19</v>
      </c>
      <c r="H912" s="41" t="s">
        <v>4</v>
      </c>
    </row>
    <row r="913" spans="2:8">
      <c r="B913" s="27">
        <v>1</v>
      </c>
      <c r="C913" s="32" t="s">
        <v>317</v>
      </c>
      <c r="D913" s="83" t="s">
        <v>0</v>
      </c>
      <c r="E913" s="83" t="s">
        <v>216</v>
      </c>
      <c r="F913" s="69">
        <f>[39]SUMMARY!$F$23</f>
        <v>4</v>
      </c>
      <c r="G913" s="8">
        <f>IFERROR(F913/E924,0)</f>
        <v>2.0629190304280558E-3</v>
      </c>
      <c r="H913" s="41"/>
    </row>
    <row r="914" spans="2:8">
      <c r="B914" s="27">
        <v>2</v>
      </c>
      <c r="C914" s="42" t="s">
        <v>318</v>
      </c>
      <c r="D914" s="43" t="s">
        <v>0</v>
      </c>
      <c r="E914" s="43" t="s">
        <v>147</v>
      </c>
      <c r="F914" s="44">
        <f>[39]SUMMARY!$G$23</f>
        <v>101</v>
      </c>
      <c r="G914" s="8">
        <f>IFERROR(F914/E924,0)</f>
        <v>5.2088705518308409E-2</v>
      </c>
      <c r="H914" s="42"/>
    </row>
    <row r="915" spans="2:8">
      <c r="B915" s="27">
        <v>3</v>
      </c>
      <c r="C915" s="42" t="s">
        <v>319</v>
      </c>
      <c r="D915" s="43" t="s">
        <v>0</v>
      </c>
      <c r="E915" s="43" t="s">
        <v>149</v>
      </c>
      <c r="F915" s="44">
        <f>[39]SUMMARY!$H$23</f>
        <v>149</v>
      </c>
      <c r="G915" s="8">
        <f>IFERROR(F915/E924,0)</f>
        <v>7.6843733883445078E-2</v>
      </c>
      <c r="H915" s="42"/>
    </row>
    <row r="916" spans="2:8">
      <c r="B916" s="27">
        <v>4</v>
      </c>
      <c r="C916" s="42" t="s">
        <v>320</v>
      </c>
      <c r="D916" s="43" t="s">
        <v>0</v>
      </c>
      <c r="E916" s="43" t="s">
        <v>179</v>
      </c>
      <c r="F916" s="44">
        <f>[39]SUMMARY!J972</f>
        <v>0</v>
      </c>
      <c r="G916" s="8">
        <f>IFERROR(F916/E924,0)</f>
        <v>0</v>
      </c>
      <c r="H916" s="42"/>
    </row>
    <row r="917" spans="2:8">
      <c r="B917" s="27">
        <v>5</v>
      </c>
      <c r="C917" s="42" t="s">
        <v>321</v>
      </c>
      <c r="D917" s="43" t="s">
        <v>0</v>
      </c>
      <c r="E917" s="43" t="s">
        <v>151</v>
      </c>
      <c r="F917" s="44">
        <f>[39]SUMMARY!$J$23</f>
        <v>702</v>
      </c>
      <c r="G917" s="8">
        <f>IFERROR(F917/E924,0)</f>
        <v>0.36204228984012377</v>
      </c>
      <c r="H917" s="42"/>
    </row>
    <row r="918" spans="2:8">
      <c r="B918" s="27">
        <v>6</v>
      </c>
      <c r="C918" s="42" t="s">
        <v>322</v>
      </c>
      <c r="D918" s="43" t="s">
        <v>10</v>
      </c>
      <c r="E918" s="43" t="s">
        <v>12</v>
      </c>
      <c r="F918" s="44">
        <f>[39]SUMMARY!$K$23</f>
        <v>14</v>
      </c>
      <c r="G918" s="8">
        <f>IFERROR(F918/E924,0)</f>
        <v>7.2202166064981952E-3</v>
      </c>
      <c r="H918" s="42"/>
    </row>
    <row r="919" spans="2:8">
      <c r="B919" s="27">
        <v>7</v>
      </c>
      <c r="C919" s="42" t="s">
        <v>323</v>
      </c>
      <c r="D919" s="43" t="s">
        <v>10</v>
      </c>
      <c r="E919" s="43" t="s">
        <v>153</v>
      </c>
      <c r="F919" s="44">
        <f>[39]SUMMARY!$L$23</f>
        <v>846</v>
      </c>
      <c r="G919" s="8">
        <f>IFERROR(F919/E924,0)</f>
        <v>0.43630737493553379</v>
      </c>
      <c r="H919" s="62" t="s">
        <v>5</v>
      </c>
    </row>
    <row r="920" spans="2:8">
      <c r="B920" s="28"/>
      <c r="C920" s="121"/>
      <c r="D920" s="80"/>
      <c r="E920" s="46"/>
      <c r="F920" s="112"/>
      <c r="G920" s="112"/>
      <c r="H920" s="45"/>
    </row>
    <row r="921" spans="2:8">
      <c r="C921" s="21"/>
      <c r="D921" s="37"/>
      <c r="E921" s="37"/>
      <c r="F921" s="112"/>
      <c r="G921" s="112"/>
      <c r="H921" s="45"/>
    </row>
    <row r="922" spans="2:8">
      <c r="B922" s="27" t="s">
        <v>29</v>
      </c>
      <c r="C922" s="245" t="s">
        <v>30</v>
      </c>
      <c r="D922" s="245"/>
      <c r="E922" s="64">
        <f>[39]SUMMARY!$F$25</f>
        <v>1821</v>
      </c>
      <c r="F922" s="95"/>
      <c r="G922" s="95"/>
      <c r="H922" s="33"/>
    </row>
    <row r="923" spans="2:8">
      <c r="B923" s="27" t="s">
        <v>31</v>
      </c>
      <c r="C923" s="245" t="s">
        <v>32</v>
      </c>
      <c r="D923" s="245"/>
      <c r="E923" s="64">
        <f>[39]SUMMARY!$F$26</f>
        <v>112</v>
      </c>
      <c r="H923" s="33"/>
    </row>
    <row r="924" spans="2:8">
      <c r="B924" s="27" t="s">
        <v>33</v>
      </c>
      <c r="C924" s="245" t="s">
        <v>34</v>
      </c>
      <c r="D924" s="245"/>
      <c r="E924" s="64">
        <f>[39]SUMMARY!$F$27</f>
        <v>1939</v>
      </c>
      <c r="F924" s="95"/>
      <c r="G924" s="95"/>
      <c r="H924" s="33"/>
    </row>
    <row r="925" spans="2:8">
      <c r="B925" s="27" t="s">
        <v>35</v>
      </c>
      <c r="C925" s="31" t="s">
        <v>36</v>
      </c>
      <c r="D925" s="31"/>
      <c r="E925" s="64">
        <f>[39]SUMMARY!$F$28</f>
        <v>2093</v>
      </c>
      <c r="F925" s="95"/>
      <c r="G925" s="95"/>
      <c r="H925" s="33"/>
    </row>
    <row r="926" spans="2:8">
      <c r="B926" s="27" t="s">
        <v>37</v>
      </c>
      <c r="C926" s="245" t="s">
        <v>38</v>
      </c>
      <c r="D926" s="245"/>
      <c r="E926" s="64">
        <f>[39]SUMMARY!$F$29</f>
        <v>24375</v>
      </c>
      <c r="H926" s="33"/>
    </row>
    <row r="927" spans="2:8">
      <c r="D927" s="34"/>
      <c r="E927" s="34"/>
      <c r="H927" s="33"/>
    </row>
    <row r="928" spans="2:8">
      <c r="B928" s="27" t="s">
        <v>156</v>
      </c>
      <c r="C928" s="245" t="s">
        <v>39</v>
      </c>
      <c r="D928" s="245"/>
      <c r="E928" s="113">
        <f>IFERROR(E924/E926,0)</f>
        <v>7.9548717948717942E-2</v>
      </c>
      <c r="H928" s="33"/>
    </row>
    <row r="929" spans="2:8">
      <c r="D929" s="34"/>
      <c r="E929" s="34"/>
      <c r="H929" s="33"/>
    </row>
    <row r="932" spans="2:8">
      <c r="B932" s="24" t="s">
        <v>324</v>
      </c>
      <c r="C932" s="38"/>
      <c r="D932" s="40"/>
      <c r="E932" s="40"/>
      <c r="F932" s="40"/>
      <c r="G932" s="40"/>
      <c r="H932" s="40" t="s">
        <v>207</v>
      </c>
    </row>
    <row r="933" spans="2:8">
      <c r="B933" s="26" t="s">
        <v>8</v>
      </c>
      <c r="C933" s="41" t="s">
        <v>17</v>
      </c>
      <c r="D933" s="41" t="s">
        <v>1</v>
      </c>
      <c r="E933" s="41" t="s">
        <v>2</v>
      </c>
      <c r="F933" s="25" t="s">
        <v>18</v>
      </c>
      <c r="G933" s="25" t="s">
        <v>19</v>
      </c>
      <c r="H933" s="41" t="s">
        <v>4</v>
      </c>
    </row>
    <row r="934" spans="2:8">
      <c r="B934" s="27">
        <v>1</v>
      </c>
      <c r="C934" s="42" t="s">
        <v>325</v>
      </c>
      <c r="D934" s="43" t="s">
        <v>0</v>
      </c>
      <c r="E934" s="43" t="s">
        <v>147</v>
      </c>
      <c r="F934" s="44">
        <f>[40]SUMMARY!$F$18</f>
        <v>44</v>
      </c>
      <c r="G934" s="8">
        <f>IFERROR(F934/E942,0)</f>
        <v>2.8223220012828735E-2</v>
      </c>
      <c r="H934" s="42"/>
    </row>
    <row r="935" spans="2:8">
      <c r="B935" s="27">
        <v>2</v>
      </c>
      <c r="C935" s="42" t="s">
        <v>326</v>
      </c>
      <c r="D935" s="43" t="s">
        <v>0</v>
      </c>
      <c r="E935" s="43" t="s">
        <v>149</v>
      </c>
      <c r="F935" s="44">
        <f>[40]SUMMARY!$G$18</f>
        <v>56</v>
      </c>
      <c r="G935" s="8">
        <f>IFERROR(F935/E942,0)</f>
        <v>3.5920461834509303E-2</v>
      </c>
      <c r="H935" s="42"/>
    </row>
    <row r="936" spans="2:8">
      <c r="B936" s="27">
        <v>3</v>
      </c>
      <c r="C936" s="42" t="s">
        <v>327</v>
      </c>
      <c r="D936" s="43" t="s">
        <v>0</v>
      </c>
      <c r="E936" s="43" t="s">
        <v>151</v>
      </c>
      <c r="F936" s="44">
        <f>[40]SUMMARY!$H$18</f>
        <v>698</v>
      </c>
      <c r="G936" s="8">
        <f>IFERROR(F936/E942,0)</f>
        <v>0.4477228992944195</v>
      </c>
      <c r="H936" s="62" t="s">
        <v>5</v>
      </c>
    </row>
    <row r="937" spans="2:8">
      <c r="B937" s="27">
        <v>4</v>
      </c>
      <c r="C937" s="42" t="s">
        <v>328</v>
      </c>
      <c r="D937" s="43" t="s">
        <v>0</v>
      </c>
      <c r="E937" s="43" t="s">
        <v>153</v>
      </c>
      <c r="F937" s="44">
        <f>[40]SUMMARY!$I$18</f>
        <v>618</v>
      </c>
      <c r="G937" s="8">
        <f>IFERROR(F937/E942,0)</f>
        <v>0.39640795381654909</v>
      </c>
      <c r="H937" s="42"/>
    </row>
    <row r="938" spans="2:8">
      <c r="B938" s="28"/>
      <c r="C938" s="121"/>
      <c r="D938" s="80"/>
      <c r="E938" s="46"/>
      <c r="F938" s="112"/>
      <c r="G938" s="112"/>
      <c r="H938" s="45"/>
    </row>
    <row r="939" spans="2:8">
      <c r="C939" s="21"/>
      <c r="D939" s="37"/>
      <c r="E939" s="37"/>
      <c r="F939" s="112"/>
      <c r="G939" s="112"/>
      <c r="H939" s="45"/>
    </row>
    <row r="940" spans="2:8">
      <c r="B940" s="27" t="s">
        <v>29</v>
      </c>
      <c r="C940" s="245" t="s">
        <v>30</v>
      </c>
      <c r="D940" s="245"/>
      <c r="E940" s="64">
        <f>[40]SUMMARY!$F$20</f>
        <v>1416</v>
      </c>
      <c r="F940" s="95"/>
      <c r="G940" s="95"/>
      <c r="H940" s="33"/>
    </row>
    <row r="941" spans="2:8">
      <c r="B941" s="27" t="s">
        <v>31</v>
      </c>
      <c r="C941" s="245" t="s">
        <v>32</v>
      </c>
      <c r="D941" s="245"/>
      <c r="E941" s="64">
        <f>[40]SUMMARY!$F$21</f>
        <v>143</v>
      </c>
      <c r="H941" s="33"/>
    </row>
    <row r="942" spans="2:8">
      <c r="B942" s="27" t="s">
        <v>33</v>
      </c>
      <c r="C942" s="245" t="s">
        <v>34</v>
      </c>
      <c r="D942" s="245"/>
      <c r="E942" s="64">
        <f>[40]SUMMARY!$F$22</f>
        <v>1559</v>
      </c>
      <c r="F942" s="95"/>
      <c r="G942" s="95"/>
      <c r="H942" s="33"/>
    </row>
    <row r="943" spans="2:8">
      <c r="B943" s="27" t="s">
        <v>35</v>
      </c>
      <c r="C943" s="31" t="s">
        <v>36</v>
      </c>
      <c r="D943" s="31"/>
      <c r="E943" s="64">
        <f>[40]SUMMARY!$F$23</f>
        <v>1714</v>
      </c>
      <c r="F943" s="95"/>
      <c r="G943" s="95"/>
      <c r="H943" s="33"/>
    </row>
    <row r="944" spans="2:8">
      <c r="B944" s="27" t="s">
        <v>37</v>
      </c>
      <c r="C944" s="245" t="s">
        <v>38</v>
      </c>
      <c r="D944" s="245"/>
      <c r="E944" s="64">
        <f>[40]SUMMARY!$F$24</f>
        <v>12910</v>
      </c>
      <c r="H944" s="33"/>
    </row>
    <row r="945" spans="2:8">
      <c r="D945" s="34"/>
      <c r="E945" s="34"/>
      <c r="H945" s="33"/>
    </row>
    <row r="946" spans="2:8">
      <c r="B946" s="27" t="s">
        <v>156</v>
      </c>
      <c r="C946" s="245" t="s">
        <v>39</v>
      </c>
      <c r="D946" s="245"/>
      <c r="E946" s="113">
        <f>IFERROR(E942/E944,0)</f>
        <v>0.12075910147172735</v>
      </c>
      <c r="H946" s="33"/>
    </row>
    <row r="947" spans="2:8">
      <c r="D947" s="34"/>
      <c r="E947" s="34"/>
      <c r="H947" s="33"/>
    </row>
    <row r="950" spans="2:8">
      <c r="B950" s="24" t="s">
        <v>329</v>
      </c>
      <c r="C950" s="38"/>
      <c r="D950" s="40"/>
      <c r="E950" s="40"/>
      <c r="F950" s="40"/>
      <c r="G950" s="40"/>
      <c r="H950" s="40" t="s">
        <v>195</v>
      </c>
    </row>
    <row r="951" spans="2:8">
      <c r="B951" s="26" t="s">
        <v>8</v>
      </c>
      <c r="C951" s="41" t="s">
        <v>17</v>
      </c>
      <c r="D951" s="41" t="s">
        <v>1</v>
      </c>
      <c r="E951" s="41" t="s">
        <v>2</v>
      </c>
      <c r="F951" s="25" t="s">
        <v>18</v>
      </c>
      <c r="G951" s="25" t="s">
        <v>19</v>
      </c>
      <c r="H951" s="41" t="s">
        <v>4</v>
      </c>
    </row>
    <row r="952" spans="2:8">
      <c r="B952" s="27">
        <v>1</v>
      </c>
      <c r="C952" s="42" t="s">
        <v>330</v>
      </c>
      <c r="D952" s="43" t="s">
        <v>186</v>
      </c>
      <c r="E952" s="43" t="s">
        <v>147</v>
      </c>
      <c r="F952" s="44">
        <f>[41]SUMMARY!$F$26</f>
        <v>70</v>
      </c>
      <c r="G952" s="8">
        <f>IFERROR(F952/E960,0)</f>
        <v>2.6415094339622643E-2</v>
      </c>
      <c r="H952" s="42"/>
    </row>
    <row r="953" spans="2:8">
      <c r="B953" s="27">
        <v>2</v>
      </c>
      <c r="C953" s="42" t="s">
        <v>331</v>
      </c>
      <c r="D953" s="43" t="s">
        <v>186</v>
      </c>
      <c r="E953" s="43" t="s">
        <v>149</v>
      </c>
      <c r="F953" s="44">
        <f>[41]SUMMARY!$G$26</f>
        <v>147</v>
      </c>
      <c r="G953" s="8">
        <f>IFERROR(F953/E960,0)</f>
        <v>5.5471698113207547E-2</v>
      </c>
      <c r="H953" s="42"/>
    </row>
    <row r="954" spans="2:8">
      <c r="B954" s="27">
        <v>3</v>
      </c>
      <c r="C954" s="42" t="s">
        <v>332</v>
      </c>
      <c r="D954" s="43" t="s">
        <v>186</v>
      </c>
      <c r="E954" s="43" t="s">
        <v>151</v>
      </c>
      <c r="F954" s="44">
        <f>[41]SUMMARY!$H$26</f>
        <v>1402</v>
      </c>
      <c r="G954" s="8">
        <f>IFERROR(F954/E960,0)</f>
        <v>0.52905660377358488</v>
      </c>
      <c r="H954" s="62" t="s">
        <v>5</v>
      </c>
    </row>
    <row r="955" spans="2:8">
      <c r="B955" s="27">
        <v>4</v>
      </c>
      <c r="C955" s="42" t="s">
        <v>333</v>
      </c>
      <c r="D955" s="43" t="s">
        <v>186</v>
      </c>
      <c r="E955" s="43" t="s">
        <v>153</v>
      </c>
      <c r="F955" s="44">
        <f>[41]SUMMARY!$I$26</f>
        <v>860</v>
      </c>
      <c r="G955" s="8">
        <f>IFERROR(F955/E960,0)</f>
        <v>0.32452830188679244</v>
      </c>
      <c r="H955" s="42"/>
    </row>
    <row r="956" spans="2:8">
      <c r="B956" s="28"/>
      <c r="C956" s="121"/>
      <c r="D956" s="80"/>
      <c r="E956" s="46"/>
      <c r="F956" s="112"/>
      <c r="G956" s="112"/>
      <c r="H956" s="45"/>
    </row>
    <row r="957" spans="2:8">
      <c r="C957" s="21"/>
      <c r="D957" s="37"/>
      <c r="E957" s="37"/>
      <c r="F957" s="112"/>
      <c r="G957" s="112"/>
      <c r="H957" s="45"/>
    </row>
    <row r="958" spans="2:8">
      <c r="B958" s="27" t="s">
        <v>29</v>
      </c>
      <c r="C958" s="245" t="s">
        <v>30</v>
      </c>
      <c r="D958" s="245"/>
      <c r="E958" s="64">
        <f>[41]SUMMARY!$F$28</f>
        <v>2479</v>
      </c>
      <c r="F958" s="95"/>
      <c r="G958" s="95"/>
      <c r="H958" s="33"/>
    </row>
    <row r="959" spans="2:8">
      <c r="B959" s="27" t="s">
        <v>31</v>
      </c>
      <c r="C959" s="245" t="s">
        <v>32</v>
      </c>
      <c r="D959" s="245"/>
      <c r="E959" s="64">
        <f>[41]SUMMARY!$F$29</f>
        <v>171</v>
      </c>
      <c r="H959" s="33"/>
    </row>
    <row r="960" spans="2:8">
      <c r="B960" s="27" t="s">
        <v>33</v>
      </c>
      <c r="C960" s="245" t="s">
        <v>34</v>
      </c>
      <c r="D960" s="245"/>
      <c r="E960" s="64">
        <f>[41]SUMMARY!$F$30</f>
        <v>2650</v>
      </c>
      <c r="F960" s="95"/>
      <c r="G960" s="95"/>
      <c r="H960" s="33"/>
    </row>
    <row r="961" spans="2:8">
      <c r="B961" s="27" t="s">
        <v>35</v>
      </c>
      <c r="C961" s="31" t="s">
        <v>36</v>
      </c>
      <c r="D961" s="31"/>
      <c r="E961" s="64">
        <f>[41]SUMMARY!$F$31</f>
        <v>3003</v>
      </c>
      <c r="F961" s="95"/>
      <c r="G961" s="95"/>
      <c r="H961" s="33"/>
    </row>
    <row r="962" spans="2:8">
      <c r="B962" s="27" t="s">
        <v>37</v>
      </c>
      <c r="C962" s="245" t="s">
        <v>38</v>
      </c>
      <c r="D962" s="245"/>
      <c r="E962" s="64">
        <f>[41]SUMMARY!$F$32</f>
        <v>26062</v>
      </c>
      <c r="H962" s="33"/>
    </row>
    <row r="963" spans="2:8">
      <c r="D963" s="34"/>
      <c r="E963" s="34"/>
      <c r="H963" s="33"/>
    </row>
    <row r="964" spans="2:8">
      <c r="B964" s="27" t="s">
        <v>156</v>
      </c>
      <c r="C964" s="245" t="s">
        <v>39</v>
      </c>
      <c r="D964" s="245"/>
      <c r="E964" s="113">
        <f>IFERROR(E960/E962,0)</f>
        <v>0.10168060778144425</v>
      </c>
      <c r="H964" s="33"/>
    </row>
    <row r="968" spans="2:8">
      <c r="B968" s="100" t="s">
        <v>334</v>
      </c>
      <c r="C968" s="84"/>
      <c r="D968" s="85"/>
      <c r="E968" s="85"/>
      <c r="F968" s="85"/>
      <c r="G968" s="85"/>
      <c r="H968" s="85" t="s">
        <v>145</v>
      </c>
    </row>
    <row r="969" spans="2:8">
      <c r="B969" s="101" t="s">
        <v>8</v>
      </c>
      <c r="C969" s="86" t="s">
        <v>17</v>
      </c>
      <c r="D969" s="86" t="s">
        <v>1</v>
      </c>
      <c r="E969" s="86" t="s">
        <v>2</v>
      </c>
      <c r="F969" s="70" t="s">
        <v>18</v>
      </c>
      <c r="G969" s="25" t="s">
        <v>19</v>
      </c>
      <c r="H969" s="86" t="s">
        <v>4</v>
      </c>
    </row>
    <row r="970" spans="2:8">
      <c r="B970" s="102">
        <v>1</v>
      </c>
      <c r="C970" s="87" t="s">
        <v>335</v>
      </c>
      <c r="D970" s="88" t="s">
        <v>0</v>
      </c>
      <c r="E970" s="88" t="s">
        <v>147</v>
      </c>
      <c r="F970" s="89">
        <f>[42]SUMMARY!$F$25</f>
        <v>162</v>
      </c>
      <c r="G970" s="8">
        <f>IFERROR(F970/E981,0)</f>
        <v>7.8947368421052627E-2</v>
      </c>
      <c r="H970" s="87"/>
    </row>
    <row r="971" spans="2:8">
      <c r="B971" s="102">
        <v>2</v>
      </c>
      <c r="C971" s="87" t="s">
        <v>336</v>
      </c>
      <c r="D971" s="88" t="s">
        <v>0</v>
      </c>
      <c r="E971" s="88" t="s">
        <v>149</v>
      </c>
      <c r="F971" s="89">
        <f>[42]SUMMARY!$G$25</f>
        <v>250</v>
      </c>
      <c r="G971" s="8">
        <f>IFERROR(F971/E981,0)</f>
        <v>0.12183235867446393</v>
      </c>
      <c r="H971" s="87"/>
    </row>
    <row r="972" spans="2:8">
      <c r="B972" s="102">
        <v>3</v>
      </c>
      <c r="C972" s="87" t="s">
        <v>337</v>
      </c>
      <c r="D972" s="88" t="s">
        <v>0</v>
      </c>
      <c r="E972" s="88" t="s">
        <v>179</v>
      </c>
      <c r="F972" s="89">
        <f>[42]SUMMARY!$H$25</f>
        <v>0</v>
      </c>
      <c r="G972" s="8">
        <f>IFERROR(F972/E981,0)</f>
        <v>0</v>
      </c>
      <c r="H972" s="87"/>
    </row>
    <row r="973" spans="2:8">
      <c r="B973" s="102">
        <v>4</v>
      </c>
      <c r="C973" s="87" t="s">
        <v>338</v>
      </c>
      <c r="D973" s="88" t="s">
        <v>0</v>
      </c>
      <c r="E973" s="88" t="s">
        <v>151</v>
      </c>
      <c r="F973" s="89">
        <f>[42]SUMMARY!$I$25</f>
        <v>811</v>
      </c>
      <c r="G973" s="8">
        <f>IFERROR(F973/E981,0)</f>
        <v>0.39522417153996103</v>
      </c>
      <c r="H973" s="205" t="s">
        <v>5</v>
      </c>
    </row>
    <row r="974" spans="2:8">
      <c r="B974" s="102">
        <v>5</v>
      </c>
      <c r="C974" s="87" t="s">
        <v>339</v>
      </c>
      <c r="D974" s="88" t="s">
        <v>0</v>
      </c>
      <c r="E974" s="88" t="s">
        <v>153</v>
      </c>
      <c r="F974" s="89">
        <f>[42]SUMMARY!$J$25</f>
        <v>722</v>
      </c>
      <c r="G974" s="8">
        <f>IFERROR(F974/E981,0)</f>
        <v>0.35185185185185186</v>
      </c>
      <c r="H974" s="87"/>
    </row>
    <row r="975" spans="2:8">
      <c r="B975" s="102">
        <v>6</v>
      </c>
      <c r="C975" s="87" t="s">
        <v>340</v>
      </c>
      <c r="D975" s="88" t="s">
        <v>0</v>
      </c>
      <c r="E975" s="88" t="s">
        <v>272</v>
      </c>
      <c r="F975" s="89">
        <f>[42]SUMMARY!$K$25</f>
        <v>10</v>
      </c>
      <c r="G975" s="8">
        <f>IFERROR(F975/E981,0)</f>
        <v>4.8732943469785572E-3</v>
      </c>
      <c r="H975" s="87"/>
    </row>
    <row r="976" spans="2:8">
      <c r="B976" s="102">
        <v>7</v>
      </c>
      <c r="C976" s="87" t="s">
        <v>435</v>
      </c>
      <c r="D976" s="122" t="s">
        <v>0</v>
      </c>
      <c r="E976" s="88" t="s">
        <v>155</v>
      </c>
      <c r="F976" s="89">
        <f>[42]SUMMARY!$L$25</f>
        <v>1</v>
      </c>
      <c r="G976" s="8">
        <f>IFERROR(F976/E981,0)</f>
        <v>4.8732943469785572E-4</v>
      </c>
      <c r="H976" s="87"/>
    </row>
    <row r="977" spans="1:8">
      <c r="B977" s="123"/>
      <c r="C977" s="124"/>
      <c r="D977" s="125"/>
      <c r="E977" s="126"/>
      <c r="F977" s="127"/>
      <c r="G977" s="127"/>
      <c r="H977" s="128"/>
    </row>
    <row r="978" spans="1:8">
      <c r="B978" s="129"/>
      <c r="C978" s="130"/>
      <c r="D978" s="131"/>
      <c r="E978" s="131"/>
      <c r="F978" s="127"/>
      <c r="G978" s="127"/>
      <c r="H978" s="128"/>
    </row>
    <row r="979" spans="1:8">
      <c r="B979" s="102" t="s">
        <v>29</v>
      </c>
      <c r="C979" s="246" t="s">
        <v>30</v>
      </c>
      <c r="D979" s="246"/>
      <c r="E979" s="132">
        <f>[42]SUMMARY!$F$27</f>
        <v>1646</v>
      </c>
      <c r="F979" s="133"/>
      <c r="G979" s="133"/>
      <c r="H979" s="134"/>
    </row>
    <row r="980" spans="1:8">
      <c r="B980" s="102" t="s">
        <v>31</v>
      </c>
      <c r="C980" s="246" t="s">
        <v>32</v>
      </c>
      <c r="D980" s="246"/>
      <c r="E980" s="132">
        <f>[42]SUMMARY!$F$28</f>
        <v>96</v>
      </c>
      <c r="F980" s="135"/>
      <c r="G980" s="135"/>
      <c r="H980" s="134"/>
    </row>
    <row r="981" spans="1:8">
      <c r="B981" s="102" t="s">
        <v>33</v>
      </c>
      <c r="C981" s="246" t="s">
        <v>34</v>
      </c>
      <c r="D981" s="246"/>
      <c r="E981" s="132">
        <f>[42]SUMMARY!$F$29</f>
        <v>2052</v>
      </c>
      <c r="F981" s="133"/>
      <c r="G981" s="133"/>
      <c r="H981" s="134"/>
    </row>
    <row r="982" spans="1:8">
      <c r="B982" s="102" t="s">
        <v>35</v>
      </c>
      <c r="C982" s="136" t="s">
        <v>36</v>
      </c>
      <c r="D982" s="136"/>
      <c r="E982" s="132">
        <f>[42]SUMMARY!$F$30</f>
        <v>1855</v>
      </c>
      <c r="F982" s="133"/>
      <c r="G982" s="133"/>
      <c r="H982" s="134"/>
    </row>
    <row r="983" spans="1:8">
      <c r="B983" s="102" t="s">
        <v>37</v>
      </c>
      <c r="C983" s="246" t="s">
        <v>38</v>
      </c>
      <c r="D983" s="246"/>
      <c r="E983" s="132">
        <f>[42]SUMMARY!$F$31</f>
        <v>19800</v>
      </c>
      <c r="F983" s="135"/>
      <c r="G983" s="135"/>
      <c r="H983" s="134"/>
    </row>
    <row r="984" spans="1:8">
      <c r="B984" s="129"/>
      <c r="C984" s="134"/>
      <c r="D984" s="135"/>
      <c r="E984" s="135"/>
      <c r="F984" s="135"/>
      <c r="G984" s="135"/>
      <c r="H984" s="134"/>
    </row>
    <row r="985" spans="1:8">
      <c r="B985" s="102" t="s">
        <v>156</v>
      </c>
      <c r="C985" s="246" t="s">
        <v>39</v>
      </c>
      <c r="D985" s="246"/>
      <c r="E985" s="137">
        <f>IFERROR(E981/E983,0)</f>
        <v>0.10363636363636364</v>
      </c>
      <c r="F985" s="135"/>
      <c r="G985" s="135"/>
      <c r="H985" s="134"/>
    </row>
    <row r="988" spans="1:8">
      <c r="A988" s="21" t="s">
        <v>341</v>
      </c>
    </row>
    <row r="989" spans="1:8" s="21" customFormat="1">
      <c r="B989" s="23" t="s">
        <v>342</v>
      </c>
      <c r="F989" s="37"/>
      <c r="G989" s="37"/>
      <c r="H989" s="23" t="s">
        <v>184</v>
      </c>
    </row>
    <row r="990" spans="1:8">
      <c r="B990" s="31" t="s">
        <v>8</v>
      </c>
      <c r="C990" s="62" t="s">
        <v>17</v>
      </c>
      <c r="D990" s="62" t="s">
        <v>1</v>
      </c>
      <c r="E990" s="62" t="s">
        <v>2</v>
      </c>
      <c r="F990" s="63" t="s">
        <v>18</v>
      </c>
      <c r="G990" s="63" t="s">
        <v>19</v>
      </c>
      <c r="H990" s="31" t="s">
        <v>4</v>
      </c>
    </row>
    <row r="991" spans="1:8">
      <c r="B991" s="27">
        <v>1</v>
      </c>
      <c r="C991" s="42" t="s">
        <v>343</v>
      </c>
      <c r="D991" s="42" t="s">
        <v>0</v>
      </c>
      <c r="E991" s="42" t="s">
        <v>147</v>
      </c>
      <c r="F991" s="44">
        <v>18</v>
      </c>
      <c r="G991" s="94">
        <v>5.9681697612732091E-3</v>
      </c>
      <c r="H991" s="27"/>
    </row>
    <row r="992" spans="1:8">
      <c r="B992" s="27">
        <v>2</v>
      </c>
      <c r="C992" s="42" t="s">
        <v>344</v>
      </c>
      <c r="D992" s="42" t="s">
        <v>0</v>
      </c>
      <c r="E992" s="42" t="s">
        <v>149</v>
      </c>
      <c r="F992" s="44">
        <v>1051</v>
      </c>
      <c r="G992" s="94">
        <v>0.34847480106100798</v>
      </c>
      <c r="H992" s="27"/>
    </row>
    <row r="993" spans="2:8">
      <c r="B993" s="27">
        <v>3</v>
      </c>
      <c r="C993" s="42" t="s">
        <v>345</v>
      </c>
      <c r="D993" s="42" t="s">
        <v>0</v>
      </c>
      <c r="E993" s="42" t="s">
        <v>179</v>
      </c>
      <c r="F993" s="44">
        <v>10</v>
      </c>
      <c r="G993" s="94">
        <v>3.3156498673740055E-3</v>
      </c>
      <c r="H993" s="27"/>
    </row>
    <row r="994" spans="2:8">
      <c r="B994" s="27">
        <v>4</v>
      </c>
      <c r="C994" s="42" t="s">
        <v>346</v>
      </c>
      <c r="D994" s="42" t="s">
        <v>0</v>
      </c>
      <c r="E994" s="42" t="s">
        <v>151</v>
      </c>
      <c r="F994" s="44">
        <v>56</v>
      </c>
      <c r="G994" s="94">
        <v>1.8567639257294429E-2</v>
      </c>
      <c r="H994" s="27"/>
    </row>
    <row r="995" spans="2:8">
      <c r="B995" s="27">
        <v>5</v>
      </c>
      <c r="C995" s="42" t="s">
        <v>347</v>
      </c>
      <c r="D995" s="42" t="s">
        <v>10</v>
      </c>
      <c r="E995" s="42" t="s">
        <v>153</v>
      </c>
      <c r="F995" s="44">
        <v>1690</v>
      </c>
      <c r="G995" s="94">
        <v>0.56034482758620685</v>
      </c>
      <c r="H995" s="179" t="s">
        <v>5</v>
      </c>
    </row>
    <row r="996" spans="2:8">
      <c r="B996" s="27">
        <v>6</v>
      </c>
      <c r="C996" s="42" t="s">
        <v>348</v>
      </c>
      <c r="D996" s="42" t="s">
        <v>0</v>
      </c>
      <c r="E996" s="42" t="s">
        <v>155</v>
      </c>
      <c r="F996" s="44">
        <v>1</v>
      </c>
      <c r="G996" s="94">
        <v>3.3156498673740051E-4</v>
      </c>
      <c r="H996" s="27"/>
    </row>
    <row r="997" spans="2:8">
      <c r="F997" s="95"/>
      <c r="G997" s="95"/>
    </row>
    <row r="998" spans="2:8">
      <c r="F998" s="95"/>
      <c r="G998" s="95"/>
    </row>
    <row r="999" spans="2:8">
      <c r="B999" s="27" t="s">
        <v>29</v>
      </c>
      <c r="C999" s="42" t="s">
        <v>30</v>
      </c>
      <c r="D999" s="42"/>
      <c r="E999" s="90">
        <v>2826</v>
      </c>
      <c r="F999" s="95"/>
      <c r="G999" s="95"/>
    </row>
    <row r="1000" spans="2:8">
      <c r="B1000" s="27" t="s">
        <v>31</v>
      </c>
      <c r="C1000" s="42" t="s">
        <v>32</v>
      </c>
      <c r="D1000" s="42"/>
      <c r="E1000" s="90">
        <v>190</v>
      </c>
    </row>
    <row r="1001" spans="2:8">
      <c r="B1001" s="27" t="s">
        <v>33</v>
      </c>
      <c r="C1001" s="42" t="s">
        <v>34</v>
      </c>
      <c r="D1001" s="42"/>
      <c r="E1001" s="90">
        <v>3016</v>
      </c>
      <c r="F1001" s="95"/>
      <c r="G1001" s="95"/>
    </row>
    <row r="1002" spans="2:8">
      <c r="B1002" s="27" t="s">
        <v>35</v>
      </c>
      <c r="C1002" s="42" t="s">
        <v>36</v>
      </c>
      <c r="D1002" s="42"/>
      <c r="E1002" s="90">
        <v>3141</v>
      </c>
      <c r="F1002" s="95"/>
      <c r="G1002" s="95"/>
    </row>
    <row r="1003" spans="2:8">
      <c r="B1003" s="27" t="s">
        <v>37</v>
      </c>
      <c r="C1003" s="42" t="s">
        <v>38</v>
      </c>
      <c r="D1003" s="42"/>
      <c r="E1003" s="90">
        <v>20607</v>
      </c>
    </row>
    <row r="1005" spans="2:8" s="21" customFormat="1">
      <c r="B1005" s="206" t="s">
        <v>156</v>
      </c>
      <c r="C1005" s="62" t="s">
        <v>39</v>
      </c>
      <c r="D1005" s="62"/>
      <c r="E1005" s="230">
        <v>0.14635803367787645</v>
      </c>
      <c r="F1005" s="37"/>
      <c r="G1005" s="37"/>
      <c r="H1005" s="23"/>
    </row>
    <row r="1006" spans="2:8" s="21" customFormat="1">
      <c r="B1006" s="23"/>
      <c r="F1006" s="37"/>
      <c r="G1006" s="37"/>
      <c r="H1006" s="23"/>
    </row>
    <row r="1007" spans="2:8" s="21" customFormat="1">
      <c r="B1007" s="23"/>
      <c r="F1007" s="37"/>
      <c r="G1007" s="37"/>
      <c r="H1007" s="23"/>
    </row>
    <row r="1008" spans="2:8" s="21" customFormat="1">
      <c r="B1008" s="23" t="s">
        <v>349</v>
      </c>
      <c r="F1008" s="37"/>
      <c r="G1008" s="37"/>
      <c r="H1008" s="23" t="s">
        <v>350</v>
      </c>
    </row>
    <row r="1009" spans="2:8">
      <c r="B1009" s="31" t="s">
        <v>8</v>
      </c>
      <c r="C1009" s="62" t="s">
        <v>17</v>
      </c>
      <c r="D1009" s="62" t="s">
        <v>1</v>
      </c>
      <c r="E1009" s="62" t="s">
        <v>2</v>
      </c>
      <c r="F1009" s="63" t="s">
        <v>18</v>
      </c>
      <c r="G1009" s="63" t="s">
        <v>19</v>
      </c>
      <c r="H1009" s="31" t="s">
        <v>4</v>
      </c>
    </row>
    <row r="1010" spans="2:8">
      <c r="B1010" s="27">
        <v>1</v>
      </c>
      <c r="C1010" s="42" t="s">
        <v>351</v>
      </c>
      <c r="D1010" s="42" t="s">
        <v>0</v>
      </c>
      <c r="E1010" s="42" t="s">
        <v>147</v>
      </c>
      <c r="F1010" s="44">
        <v>13</v>
      </c>
      <c r="G1010" s="94">
        <v>7.3947667804323096E-3</v>
      </c>
      <c r="H1010" s="27"/>
    </row>
    <row r="1011" spans="2:8">
      <c r="B1011" s="27">
        <v>2</v>
      </c>
      <c r="C1011" s="42" t="s">
        <v>352</v>
      </c>
      <c r="D1011" s="42" t="s">
        <v>0</v>
      </c>
      <c r="E1011" s="42" t="s">
        <v>149</v>
      </c>
      <c r="F1011" s="44">
        <v>569</v>
      </c>
      <c r="G1011" s="94">
        <v>0.32366325369738341</v>
      </c>
      <c r="H1011" s="27"/>
    </row>
    <row r="1012" spans="2:8">
      <c r="B1012" s="27">
        <v>3</v>
      </c>
      <c r="C1012" s="42" t="s">
        <v>353</v>
      </c>
      <c r="D1012" s="42" t="s">
        <v>0</v>
      </c>
      <c r="E1012" s="42" t="s">
        <v>179</v>
      </c>
      <c r="F1012" s="44">
        <v>7</v>
      </c>
      <c r="G1012" s="94">
        <v>3.9817974971558586E-3</v>
      </c>
      <c r="H1012" s="27"/>
    </row>
    <row r="1013" spans="2:8">
      <c r="B1013" s="27">
        <v>4</v>
      </c>
      <c r="C1013" s="42" t="s">
        <v>354</v>
      </c>
      <c r="D1013" s="42" t="s">
        <v>0</v>
      </c>
      <c r="E1013" s="42" t="s">
        <v>151</v>
      </c>
      <c r="F1013" s="44">
        <v>126</v>
      </c>
      <c r="G1013" s="94">
        <v>7.1672354948805458E-2</v>
      </c>
      <c r="H1013" s="27"/>
    </row>
    <row r="1014" spans="2:8">
      <c r="B1014" s="27">
        <v>5</v>
      </c>
      <c r="C1014" s="42" t="s">
        <v>355</v>
      </c>
      <c r="D1014" s="42" t="s">
        <v>0</v>
      </c>
      <c r="E1014" s="42" t="s">
        <v>153</v>
      </c>
      <c r="F1014" s="44">
        <v>957</v>
      </c>
      <c r="G1014" s="94">
        <v>0.54436860068259385</v>
      </c>
      <c r="H1014" s="179" t="s">
        <v>5</v>
      </c>
    </row>
    <row r="1015" spans="2:8">
      <c r="B1015" s="27">
        <v>6</v>
      </c>
      <c r="C1015" s="42" t="s">
        <v>356</v>
      </c>
      <c r="D1015" s="42" t="s">
        <v>0</v>
      </c>
      <c r="E1015" s="42" t="s">
        <v>155</v>
      </c>
      <c r="F1015" s="44">
        <v>1</v>
      </c>
      <c r="G1015" s="94">
        <v>5.6882821387940839E-4</v>
      </c>
      <c r="H1015" s="27"/>
    </row>
    <row r="1016" spans="2:8">
      <c r="F1016" s="95"/>
      <c r="G1016" s="95"/>
    </row>
    <row r="1017" spans="2:8">
      <c r="F1017" s="95"/>
      <c r="G1017" s="95"/>
    </row>
    <row r="1018" spans="2:8">
      <c r="B1018" s="27" t="s">
        <v>29</v>
      </c>
      <c r="C1018" s="42" t="s">
        <v>30</v>
      </c>
      <c r="D1018" s="42"/>
      <c r="E1018" s="90">
        <v>1673</v>
      </c>
      <c r="F1018" s="95"/>
      <c r="G1018" s="95"/>
    </row>
    <row r="1019" spans="2:8">
      <c r="B1019" s="27" t="s">
        <v>31</v>
      </c>
      <c r="C1019" s="42" t="s">
        <v>32</v>
      </c>
      <c r="D1019" s="42"/>
      <c r="E1019" s="90">
        <v>85</v>
      </c>
    </row>
    <row r="1020" spans="2:8">
      <c r="B1020" s="27" t="s">
        <v>33</v>
      </c>
      <c r="C1020" s="42" t="s">
        <v>34</v>
      </c>
      <c r="D1020" s="42"/>
      <c r="E1020" s="90">
        <v>1758</v>
      </c>
      <c r="F1020" s="95"/>
      <c r="G1020" s="95"/>
    </row>
    <row r="1021" spans="2:8">
      <c r="B1021" s="27" t="s">
        <v>35</v>
      </c>
      <c r="C1021" s="42" t="s">
        <v>36</v>
      </c>
      <c r="D1021" s="42"/>
      <c r="E1021" s="90">
        <v>1872</v>
      </c>
      <c r="F1021" s="95"/>
      <c r="G1021" s="95"/>
    </row>
    <row r="1022" spans="2:8">
      <c r="B1022" s="27" t="s">
        <v>37</v>
      </c>
      <c r="C1022" s="42" t="s">
        <v>38</v>
      </c>
      <c r="D1022" s="42"/>
      <c r="E1022" s="90">
        <v>11748</v>
      </c>
    </row>
    <row r="1024" spans="2:8">
      <c r="B1024" s="27" t="s">
        <v>156</v>
      </c>
      <c r="C1024" s="42" t="s">
        <v>39</v>
      </c>
      <c r="D1024" s="42"/>
      <c r="E1024" s="91">
        <v>0.14964249233912155</v>
      </c>
    </row>
    <row r="1027" spans="2:8">
      <c r="B1027" s="24" t="s">
        <v>357</v>
      </c>
      <c r="C1027" s="38"/>
      <c r="D1027" s="40"/>
      <c r="E1027" s="40"/>
      <c r="F1027" s="40"/>
      <c r="G1027" s="40"/>
      <c r="H1027" s="40" t="s">
        <v>358</v>
      </c>
    </row>
    <row r="1028" spans="2:8">
      <c r="B1028" s="26" t="s">
        <v>8</v>
      </c>
      <c r="C1028" s="41" t="s">
        <v>17</v>
      </c>
      <c r="D1028" s="41" t="s">
        <v>1</v>
      </c>
      <c r="E1028" s="41" t="s">
        <v>2</v>
      </c>
      <c r="F1028" s="25" t="s">
        <v>18</v>
      </c>
      <c r="G1028" s="25" t="s">
        <v>19</v>
      </c>
      <c r="H1028" s="41" t="s">
        <v>4</v>
      </c>
    </row>
    <row r="1029" spans="2:8">
      <c r="B1029" s="27">
        <v>1</v>
      </c>
      <c r="C1029" s="42" t="s">
        <v>515</v>
      </c>
      <c r="D1029" s="43" t="s">
        <v>0</v>
      </c>
      <c r="E1029" s="43" t="s">
        <v>147</v>
      </c>
      <c r="F1029" s="44">
        <v>9</v>
      </c>
      <c r="G1029" s="8">
        <v>2.1686746987951808E-3</v>
      </c>
      <c r="H1029" s="42"/>
    </row>
    <row r="1030" spans="2:8">
      <c r="B1030" s="27">
        <v>2</v>
      </c>
      <c r="C1030" s="42" t="s">
        <v>516</v>
      </c>
      <c r="D1030" s="43" t="s">
        <v>0</v>
      </c>
      <c r="E1030" s="43" t="s">
        <v>149</v>
      </c>
      <c r="F1030" s="44">
        <v>1450</v>
      </c>
      <c r="G1030" s="8">
        <v>0.3493975903614458</v>
      </c>
      <c r="H1030" s="42"/>
    </row>
    <row r="1031" spans="2:8">
      <c r="B1031" s="27">
        <v>3</v>
      </c>
      <c r="C1031" s="42" t="s">
        <v>517</v>
      </c>
      <c r="D1031" s="43" t="s">
        <v>0</v>
      </c>
      <c r="E1031" s="43" t="s">
        <v>151</v>
      </c>
      <c r="F1031" s="44">
        <v>20</v>
      </c>
      <c r="G1031" s="8">
        <v>4.8192771084337354E-3</v>
      </c>
      <c r="H1031" s="42"/>
    </row>
    <row r="1032" spans="2:8">
      <c r="B1032" s="27">
        <v>4</v>
      </c>
      <c r="C1032" s="42" t="s">
        <v>518</v>
      </c>
      <c r="D1032" s="43" t="s">
        <v>0</v>
      </c>
      <c r="E1032" s="43" t="s">
        <v>153</v>
      </c>
      <c r="F1032" s="44">
        <v>2460</v>
      </c>
      <c r="G1032" s="8">
        <v>0.59277108433734937</v>
      </c>
      <c r="H1032" s="62" t="s">
        <v>5</v>
      </c>
    </row>
    <row r="1033" spans="2:8">
      <c r="B1033" s="27">
        <v>5</v>
      </c>
      <c r="C1033" s="42" t="s">
        <v>519</v>
      </c>
      <c r="D1033" s="43" t="s">
        <v>0</v>
      </c>
      <c r="E1033" s="43" t="s">
        <v>155</v>
      </c>
      <c r="F1033" s="44">
        <v>5</v>
      </c>
      <c r="G1033" s="8">
        <v>1.2048192771084338E-3</v>
      </c>
      <c r="H1033" s="42"/>
    </row>
    <row r="1036" spans="2:8">
      <c r="B1036" s="27" t="s">
        <v>29</v>
      </c>
      <c r="C1036" s="42" t="s">
        <v>30</v>
      </c>
      <c r="D1036" s="42"/>
      <c r="E1036" s="90">
        <v>3944</v>
      </c>
    </row>
    <row r="1037" spans="2:8">
      <c r="B1037" s="27" t="s">
        <v>31</v>
      </c>
      <c r="C1037" s="42" t="s">
        <v>32</v>
      </c>
      <c r="D1037" s="42"/>
      <c r="E1037" s="90">
        <v>206</v>
      </c>
    </row>
    <row r="1038" spans="2:8">
      <c r="B1038" s="27" t="s">
        <v>33</v>
      </c>
      <c r="C1038" s="42" t="s">
        <v>34</v>
      </c>
      <c r="D1038" s="42"/>
      <c r="E1038" s="90">
        <v>4150</v>
      </c>
    </row>
    <row r="1039" spans="2:8">
      <c r="B1039" s="27" t="s">
        <v>35</v>
      </c>
      <c r="C1039" s="42" t="s">
        <v>36</v>
      </c>
      <c r="D1039" s="42"/>
      <c r="E1039" s="90">
        <v>4317</v>
      </c>
    </row>
    <row r="1040" spans="2:8">
      <c r="B1040" s="27" t="s">
        <v>37</v>
      </c>
      <c r="C1040" s="42" t="s">
        <v>38</v>
      </c>
      <c r="D1040" s="42"/>
      <c r="E1040" s="90">
        <v>15072</v>
      </c>
    </row>
    <row r="1042" spans="2:8">
      <c r="B1042" s="27" t="s">
        <v>156</v>
      </c>
      <c r="C1042" s="42" t="s">
        <v>39</v>
      </c>
      <c r="D1042" s="42"/>
      <c r="E1042" s="91">
        <v>0.27534501061571126</v>
      </c>
    </row>
    <row r="1045" spans="2:8">
      <c r="B1045" s="24" t="s">
        <v>359</v>
      </c>
      <c r="C1045" s="38"/>
      <c r="D1045" s="40"/>
      <c r="E1045" s="40"/>
      <c r="F1045" s="40"/>
      <c r="G1045" s="40"/>
      <c r="H1045" s="40" t="s">
        <v>161</v>
      </c>
    </row>
    <row r="1046" spans="2:8">
      <c r="B1046" s="26" t="s">
        <v>8</v>
      </c>
      <c r="C1046" s="41" t="s">
        <v>17</v>
      </c>
      <c r="D1046" s="41" t="s">
        <v>1</v>
      </c>
      <c r="E1046" s="41" t="s">
        <v>2</v>
      </c>
      <c r="F1046" s="25" t="s">
        <v>18</v>
      </c>
      <c r="G1046" s="25" t="s">
        <v>19</v>
      </c>
      <c r="H1046" s="41" t="s">
        <v>4</v>
      </c>
    </row>
    <row r="1047" spans="2:8">
      <c r="B1047" s="27">
        <v>1</v>
      </c>
      <c r="C1047" s="42" t="s">
        <v>360</v>
      </c>
      <c r="D1047" s="43" t="s">
        <v>0</v>
      </c>
      <c r="E1047" s="43" t="s">
        <v>147</v>
      </c>
      <c r="F1047" s="44">
        <v>2</v>
      </c>
      <c r="G1047" s="8">
        <v>1.0362694300518134E-3</v>
      </c>
      <c r="H1047" s="42"/>
    </row>
    <row r="1048" spans="2:8">
      <c r="B1048" s="27">
        <v>2</v>
      </c>
      <c r="C1048" s="42" t="s">
        <v>361</v>
      </c>
      <c r="D1048" s="43" t="s">
        <v>0</v>
      </c>
      <c r="E1048" s="43" t="s">
        <v>149</v>
      </c>
      <c r="F1048" s="44">
        <v>719</v>
      </c>
      <c r="G1048" s="8">
        <v>0.37253886010362697</v>
      </c>
      <c r="H1048" s="42"/>
    </row>
    <row r="1049" spans="2:8">
      <c r="B1049" s="27">
        <v>3</v>
      </c>
      <c r="C1049" s="42" t="s">
        <v>362</v>
      </c>
      <c r="D1049" s="43" t="s">
        <v>0</v>
      </c>
      <c r="E1049" s="43" t="s">
        <v>151</v>
      </c>
      <c r="F1049" s="44">
        <v>6</v>
      </c>
      <c r="G1049" s="8">
        <v>3.1088082901554403E-3</v>
      </c>
      <c r="H1049" s="42"/>
    </row>
    <row r="1050" spans="2:8">
      <c r="B1050" s="27">
        <v>4</v>
      </c>
      <c r="C1050" s="42" t="s">
        <v>363</v>
      </c>
      <c r="D1050" s="43" t="s">
        <v>0</v>
      </c>
      <c r="E1050" s="43" t="s">
        <v>153</v>
      </c>
      <c r="F1050" s="44">
        <v>1085</v>
      </c>
      <c r="G1050" s="8">
        <v>0.56217616580310881</v>
      </c>
      <c r="H1050" s="62" t="s">
        <v>5</v>
      </c>
    </row>
    <row r="1051" spans="2:8">
      <c r="B1051" s="27">
        <v>5</v>
      </c>
      <c r="C1051" s="42" t="s">
        <v>364</v>
      </c>
      <c r="D1051" s="43" t="s">
        <v>0</v>
      </c>
      <c r="E1051" s="43" t="s">
        <v>272</v>
      </c>
      <c r="F1051" s="44">
        <v>1</v>
      </c>
      <c r="G1051" s="8">
        <v>5.1813471502590671E-4</v>
      </c>
      <c r="H1051" s="42"/>
    </row>
    <row r="1054" spans="2:8">
      <c r="B1054" s="27" t="s">
        <v>29</v>
      </c>
      <c r="C1054" s="42" t="s">
        <v>30</v>
      </c>
      <c r="D1054" s="42"/>
      <c r="E1054" s="90">
        <v>1813</v>
      </c>
    </row>
    <row r="1055" spans="2:8">
      <c r="B1055" s="27" t="s">
        <v>31</v>
      </c>
      <c r="C1055" s="42" t="s">
        <v>32</v>
      </c>
      <c r="D1055" s="42"/>
      <c r="E1055" s="90">
        <v>117</v>
      </c>
    </row>
    <row r="1056" spans="2:8">
      <c r="B1056" s="27" t="s">
        <v>33</v>
      </c>
      <c r="C1056" s="42" t="s">
        <v>34</v>
      </c>
      <c r="D1056" s="42"/>
      <c r="E1056" s="90">
        <v>1930</v>
      </c>
    </row>
    <row r="1057" spans="2:8">
      <c r="B1057" s="27" t="s">
        <v>35</v>
      </c>
      <c r="C1057" s="42" t="s">
        <v>36</v>
      </c>
      <c r="D1057" s="42"/>
      <c r="E1057" s="90">
        <v>1995</v>
      </c>
    </row>
    <row r="1058" spans="2:8">
      <c r="B1058" s="27" t="s">
        <v>37</v>
      </c>
      <c r="C1058" s="42" t="s">
        <v>38</v>
      </c>
      <c r="D1058" s="42"/>
      <c r="E1058" s="90">
        <v>3764</v>
      </c>
    </row>
    <row r="1060" spans="2:8" s="21" customFormat="1">
      <c r="B1060" s="206" t="s">
        <v>156</v>
      </c>
      <c r="C1060" s="62" t="s">
        <v>39</v>
      </c>
      <c r="D1060" s="62"/>
      <c r="E1060" s="230">
        <v>0.51275239107332626</v>
      </c>
      <c r="F1060" s="37"/>
      <c r="G1060" s="37"/>
      <c r="H1060" s="23"/>
    </row>
    <row r="1061" spans="2:8" s="21" customFormat="1">
      <c r="B1061" s="23"/>
      <c r="F1061" s="37"/>
      <c r="G1061" s="37"/>
      <c r="H1061" s="23"/>
    </row>
    <row r="1062" spans="2:8" s="21" customFormat="1">
      <c r="B1062" s="23"/>
      <c r="F1062" s="37"/>
      <c r="G1062" s="37"/>
      <c r="H1062" s="23"/>
    </row>
    <row r="1063" spans="2:8" s="21" customFormat="1">
      <c r="B1063" s="23" t="s">
        <v>365</v>
      </c>
      <c r="F1063" s="37"/>
      <c r="G1063" s="37"/>
      <c r="H1063" s="23" t="s">
        <v>158</v>
      </c>
    </row>
    <row r="1064" spans="2:8">
      <c r="B1064" s="31" t="s">
        <v>8</v>
      </c>
      <c r="C1064" s="62" t="s">
        <v>17</v>
      </c>
      <c r="D1064" s="62" t="s">
        <v>1</v>
      </c>
      <c r="E1064" s="62" t="s">
        <v>2</v>
      </c>
      <c r="F1064" s="63" t="s">
        <v>18</v>
      </c>
      <c r="G1064" s="63" t="s">
        <v>19</v>
      </c>
      <c r="H1064" s="31" t="s">
        <v>4</v>
      </c>
    </row>
    <row r="1065" spans="2:8">
      <c r="B1065" s="27">
        <v>1</v>
      </c>
      <c r="C1065" s="42" t="s">
        <v>511</v>
      </c>
      <c r="D1065" s="42" t="s">
        <v>0</v>
      </c>
      <c r="E1065" s="42" t="s">
        <v>147</v>
      </c>
      <c r="F1065" s="44">
        <v>2</v>
      </c>
      <c r="G1065" s="94">
        <v>8.8417329796640137E-4</v>
      </c>
      <c r="H1065" s="27"/>
    </row>
    <row r="1066" spans="2:8">
      <c r="B1066" s="27">
        <v>2</v>
      </c>
      <c r="C1066" s="42" t="s">
        <v>512</v>
      </c>
      <c r="D1066" s="42" t="s">
        <v>0</v>
      </c>
      <c r="E1066" s="42" t="s">
        <v>149</v>
      </c>
      <c r="F1066" s="44">
        <v>365</v>
      </c>
      <c r="G1066" s="94">
        <v>0.16136162687886826</v>
      </c>
      <c r="H1066" s="27"/>
    </row>
    <row r="1067" spans="2:8">
      <c r="B1067" s="27">
        <v>3</v>
      </c>
      <c r="C1067" s="42" t="s">
        <v>513</v>
      </c>
      <c r="D1067" s="42" t="s">
        <v>0</v>
      </c>
      <c r="E1067" s="42" t="s">
        <v>151</v>
      </c>
      <c r="F1067" s="44">
        <v>31</v>
      </c>
      <c r="G1067" s="94">
        <v>1.3704686118479222E-2</v>
      </c>
      <c r="H1067" s="27"/>
    </row>
    <row r="1068" spans="2:8">
      <c r="B1068" s="27">
        <v>4</v>
      </c>
      <c r="C1068" s="42" t="s">
        <v>514</v>
      </c>
      <c r="D1068" s="42" t="s">
        <v>0</v>
      </c>
      <c r="E1068" s="42" t="s">
        <v>153</v>
      </c>
      <c r="F1068" s="44">
        <v>1806</v>
      </c>
      <c r="G1068" s="94">
        <v>0.79840848806366049</v>
      </c>
      <c r="H1068" s="204" t="s">
        <v>5</v>
      </c>
    </row>
    <row r="1069" spans="2:8">
      <c r="F1069" s="95"/>
      <c r="G1069" s="95"/>
    </row>
    <row r="1070" spans="2:8">
      <c r="F1070" s="95"/>
      <c r="G1070" s="95"/>
    </row>
    <row r="1071" spans="2:8">
      <c r="B1071" s="27" t="s">
        <v>29</v>
      </c>
      <c r="C1071" s="42" t="s">
        <v>30</v>
      </c>
      <c r="D1071" s="42"/>
      <c r="E1071" s="90">
        <v>2204</v>
      </c>
      <c r="F1071" s="95"/>
      <c r="G1071" s="95"/>
    </row>
    <row r="1072" spans="2:8">
      <c r="B1072" s="27" t="s">
        <v>31</v>
      </c>
      <c r="C1072" s="42" t="s">
        <v>32</v>
      </c>
      <c r="D1072" s="42"/>
      <c r="E1072" s="90">
        <v>58</v>
      </c>
    </row>
    <row r="1073" spans="2:8">
      <c r="B1073" s="27" t="s">
        <v>33</v>
      </c>
      <c r="C1073" s="42" t="s">
        <v>34</v>
      </c>
      <c r="D1073" s="42"/>
      <c r="E1073" s="90">
        <v>2262</v>
      </c>
      <c r="F1073" s="95"/>
      <c r="G1073" s="95"/>
    </row>
    <row r="1074" spans="2:8">
      <c r="B1074" s="27" t="s">
        <v>35</v>
      </c>
      <c r="C1074" s="42" t="s">
        <v>36</v>
      </c>
      <c r="D1074" s="42"/>
      <c r="E1074" s="90">
        <v>2402</v>
      </c>
      <c r="F1074" s="95"/>
      <c r="G1074" s="95"/>
    </row>
    <row r="1075" spans="2:8">
      <c r="B1075" s="27" t="s">
        <v>37</v>
      </c>
      <c r="C1075" s="42" t="s">
        <v>38</v>
      </c>
      <c r="D1075" s="42"/>
      <c r="E1075" s="90">
        <v>4445</v>
      </c>
    </row>
    <row r="1077" spans="2:8" s="21" customFormat="1">
      <c r="B1077" s="206" t="s">
        <v>156</v>
      </c>
      <c r="C1077" s="62" t="s">
        <v>39</v>
      </c>
      <c r="D1077" s="62"/>
      <c r="E1077" s="230">
        <v>0.50888638920134988</v>
      </c>
      <c r="F1077" s="37"/>
      <c r="G1077" s="37"/>
      <c r="H1077" s="23"/>
    </row>
    <row r="1080" spans="2:8" s="21" customFormat="1">
      <c r="B1080" s="23" t="s">
        <v>366</v>
      </c>
      <c r="F1080" s="37"/>
      <c r="G1080" s="37"/>
      <c r="H1080" s="23" t="s">
        <v>308</v>
      </c>
    </row>
    <row r="1081" spans="2:8" s="21" customFormat="1">
      <c r="B1081" s="206" t="s">
        <v>8</v>
      </c>
      <c r="C1081" s="62" t="s">
        <v>17</v>
      </c>
      <c r="D1081" s="62" t="s">
        <v>1</v>
      </c>
      <c r="E1081" s="62" t="s">
        <v>2</v>
      </c>
      <c r="F1081" s="63" t="s">
        <v>18</v>
      </c>
      <c r="G1081" s="63" t="s">
        <v>19</v>
      </c>
      <c r="H1081" s="206" t="s">
        <v>4</v>
      </c>
    </row>
    <row r="1082" spans="2:8">
      <c r="B1082" s="27">
        <v>1</v>
      </c>
      <c r="C1082" s="42" t="s">
        <v>367</v>
      </c>
      <c r="D1082" s="42" t="s">
        <v>0</v>
      </c>
      <c r="E1082" s="42" t="s">
        <v>147</v>
      </c>
      <c r="F1082" s="44">
        <v>10</v>
      </c>
      <c r="G1082" s="94">
        <v>2.9248318221702253E-3</v>
      </c>
      <c r="H1082" s="27"/>
    </row>
    <row r="1083" spans="2:8">
      <c r="B1083" s="27">
        <v>2</v>
      </c>
      <c r="C1083" s="42" t="s">
        <v>368</v>
      </c>
      <c r="D1083" s="42" t="s">
        <v>0</v>
      </c>
      <c r="E1083" s="42" t="s">
        <v>149</v>
      </c>
      <c r="F1083" s="44">
        <v>1086</v>
      </c>
      <c r="G1083" s="94">
        <v>0.31763673588768648</v>
      </c>
      <c r="H1083" s="27"/>
    </row>
    <row r="1084" spans="2:8">
      <c r="B1084" s="27">
        <v>3</v>
      </c>
      <c r="C1084" s="42" t="s">
        <v>369</v>
      </c>
      <c r="D1084" s="42" t="s">
        <v>0</v>
      </c>
      <c r="E1084" s="42" t="s">
        <v>151</v>
      </c>
      <c r="F1084" s="44">
        <v>27</v>
      </c>
      <c r="G1084" s="94">
        <v>7.8970459198596087E-3</v>
      </c>
      <c r="H1084" s="27"/>
    </row>
    <row r="1085" spans="2:8">
      <c r="B1085" s="27">
        <v>4</v>
      </c>
      <c r="C1085" s="42" t="s">
        <v>370</v>
      </c>
      <c r="D1085" s="42" t="s">
        <v>0</v>
      </c>
      <c r="E1085" s="42" t="s">
        <v>153</v>
      </c>
      <c r="F1085" s="44">
        <v>2123</v>
      </c>
      <c r="G1085" s="94">
        <v>0.62094179584673881</v>
      </c>
      <c r="H1085" s="204" t="s">
        <v>5</v>
      </c>
    </row>
    <row r="1086" spans="2:8">
      <c r="B1086" s="27">
        <v>5</v>
      </c>
      <c r="C1086" s="42" t="s">
        <v>371</v>
      </c>
      <c r="D1086" s="42" t="s">
        <v>0</v>
      </c>
      <c r="E1086" s="42" t="s">
        <v>272</v>
      </c>
      <c r="F1086" s="44">
        <v>6</v>
      </c>
      <c r="G1086" s="94">
        <v>1.7548990933021352E-3</v>
      </c>
      <c r="H1086" s="27"/>
    </row>
    <row r="1087" spans="2:8">
      <c r="B1087" s="27">
        <v>6</v>
      </c>
      <c r="C1087" s="42" t="s">
        <v>372</v>
      </c>
      <c r="D1087" s="42" t="s">
        <v>0</v>
      </c>
      <c r="E1087" s="42" t="s">
        <v>155</v>
      </c>
      <c r="F1087" s="44">
        <v>2</v>
      </c>
      <c r="G1087" s="94">
        <v>5.8496636443404503E-4</v>
      </c>
      <c r="H1087" s="27"/>
    </row>
    <row r="1088" spans="2:8">
      <c r="F1088" s="95"/>
      <c r="G1088" s="95"/>
    </row>
    <row r="1089" spans="2:8">
      <c r="B1089" s="27" t="s">
        <v>29</v>
      </c>
      <c r="C1089" s="42" t="s">
        <v>30</v>
      </c>
      <c r="D1089" s="42"/>
      <c r="E1089" s="90">
        <v>3254</v>
      </c>
      <c r="F1089" s="95"/>
      <c r="G1089" s="95"/>
    </row>
    <row r="1090" spans="2:8">
      <c r="B1090" s="27" t="s">
        <v>31</v>
      </c>
      <c r="C1090" s="42" t="s">
        <v>32</v>
      </c>
      <c r="D1090" s="42"/>
      <c r="E1090" s="90">
        <v>165</v>
      </c>
    </row>
    <row r="1091" spans="2:8">
      <c r="B1091" s="27" t="s">
        <v>33</v>
      </c>
      <c r="C1091" s="42" t="s">
        <v>34</v>
      </c>
      <c r="D1091" s="42"/>
      <c r="E1091" s="90">
        <v>3419</v>
      </c>
      <c r="F1091" s="95"/>
      <c r="G1091" s="95"/>
    </row>
    <row r="1092" spans="2:8">
      <c r="B1092" s="27" t="s">
        <v>35</v>
      </c>
      <c r="C1092" s="42" t="s">
        <v>36</v>
      </c>
      <c r="D1092" s="42"/>
      <c r="E1092" s="90">
        <v>3631</v>
      </c>
      <c r="F1092" s="95"/>
      <c r="G1092" s="95"/>
    </row>
    <row r="1093" spans="2:8">
      <c r="B1093" s="27" t="s">
        <v>37</v>
      </c>
      <c r="C1093" s="42" t="s">
        <v>38</v>
      </c>
      <c r="D1093" s="42"/>
      <c r="E1093" s="90">
        <v>7152</v>
      </c>
    </row>
    <row r="1095" spans="2:8" s="21" customFormat="1">
      <c r="B1095" s="206" t="s">
        <v>156</v>
      </c>
      <c r="C1095" s="62" t="s">
        <v>39</v>
      </c>
      <c r="D1095" s="62"/>
      <c r="E1095" s="230">
        <v>0.47804809843400448</v>
      </c>
      <c r="F1095" s="37"/>
      <c r="G1095" s="37"/>
      <c r="H1095" s="23"/>
    </row>
    <row r="1099" spans="2:8" s="21" customFormat="1">
      <c r="B1099" s="23" t="s">
        <v>373</v>
      </c>
      <c r="F1099" s="37"/>
      <c r="G1099" s="37"/>
      <c r="H1099" s="23" t="s">
        <v>170</v>
      </c>
    </row>
    <row r="1100" spans="2:8">
      <c r="B1100" s="31" t="s">
        <v>8</v>
      </c>
      <c r="C1100" s="62" t="s">
        <v>17</v>
      </c>
      <c r="D1100" s="62" t="s">
        <v>1</v>
      </c>
      <c r="E1100" s="62" t="s">
        <v>2</v>
      </c>
      <c r="F1100" s="63" t="s">
        <v>18</v>
      </c>
      <c r="G1100" s="63" t="s">
        <v>19</v>
      </c>
      <c r="H1100" s="31" t="s">
        <v>4</v>
      </c>
    </row>
    <row r="1101" spans="2:8">
      <c r="B1101" s="31">
        <v>1</v>
      </c>
      <c r="C1101" s="42" t="s">
        <v>374</v>
      </c>
      <c r="D1101" s="42" t="s">
        <v>0</v>
      </c>
      <c r="E1101" s="42" t="s">
        <v>147</v>
      </c>
      <c r="F1101" s="44">
        <v>6</v>
      </c>
      <c r="G1101" s="94">
        <v>5.8651026392961877E-3</v>
      </c>
      <c r="H1101" s="31"/>
    </row>
    <row r="1102" spans="2:8">
      <c r="B1102" s="27">
        <v>2</v>
      </c>
      <c r="C1102" s="42" t="s">
        <v>375</v>
      </c>
      <c r="D1102" s="42" t="s">
        <v>0</v>
      </c>
      <c r="E1102" s="42" t="s">
        <v>149</v>
      </c>
      <c r="F1102" s="44">
        <v>266</v>
      </c>
      <c r="G1102" s="94">
        <v>0.26001955034213098</v>
      </c>
      <c r="H1102" s="27"/>
    </row>
    <row r="1103" spans="2:8">
      <c r="B1103" s="27">
        <v>3</v>
      </c>
      <c r="C1103" s="42" t="s">
        <v>376</v>
      </c>
      <c r="D1103" s="42" t="s">
        <v>0</v>
      </c>
      <c r="E1103" s="42" t="s">
        <v>151</v>
      </c>
      <c r="F1103" s="44">
        <v>11</v>
      </c>
      <c r="G1103" s="94">
        <v>1.0752688172043012E-2</v>
      </c>
      <c r="H1103" s="27"/>
    </row>
    <row r="1104" spans="2:8">
      <c r="B1104" s="27">
        <v>4</v>
      </c>
      <c r="C1104" s="42" t="s">
        <v>377</v>
      </c>
      <c r="D1104" s="42" t="s">
        <v>0</v>
      </c>
      <c r="E1104" s="42" t="s">
        <v>153</v>
      </c>
      <c r="F1104" s="44">
        <v>678</v>
      </c>
      <c r="G1104" s="94">
        <v>0.66275659824046917</v>
      </c>
      <c r="H1104" s="204" t="s">
        <v>5</v>
      </c>
    </row>
    <row r="1105" spans="2:8">
      <c r="F1105" s="95"/>
      <c r="G1105" s="95"/>
    </row>
    <row r="1106" spans="2:8">
      <c r="F1106" s="95"/>
      <c r="G1106" s="95"/>
    </row>
    <row r="1107" spans="2:8">
      <c r="B1107" s="27" t="s">
        <v>29</v>
      </c>
      <c r="C1107" s="42" t="s">
        <v>30</v>
      </c>
      <c r="D1107" s="42"/>
      <c r="E1107" s="90">
        <v>961</v>
      </c>
      <c r="F1107" s="95"/>
      <c r="G1107" s="95"/>
    </row>
    <row r="1108" spans="2:8">
      <c r="B1108" s="27" t="s">
        <v>31</v>
      </c>
      <c r="C1108" s="42" t="s">
        <v>32</v>
      </c>
      <c r="D1108" s="42"/>
      <c r="E1108" s="90">
        <v>62</v>
      </c>
    </row>
    <row r="1109" spans="2:8">
      <c r="B1109" s="27" t="s">
        <v>33</v>
      </c>
      <c r="C1109" s="42" t="s">
        <v>34</v>
      </c>
      <c r="D1109" s="42"/>
      <c r="E1109" s="90">
        <v>1023</v>
      </c>
      <c r="F1109" s="95"/>
      <c r="G1109" s="95"/>
    </row>
    <row r="1110" spans="2:8">
      <c r="B1110" s="27" t="s">
        <v>35</v>
      </c>
      <c r="C1110" s="42" t="s">
        <v>36</v>
      </c>
      <c r="D1110" s="42"/>
      <c r="E1110" s="90">
        <v>1111</v>
      </c>
      <c r="F1110" s="95"/>
      <c r="G1110" s="95"/>
    </row>
    <row r="1111" spans="2:8">
      <c r="B1111" s="27" t="s">
        <v>37</v>
      </c>
      <c r="C1111" s="42" t="s">
        <v>38</v>
      </c>
      <c r="D1111" s="42"/>
      <c r="E1111" s="90">
        <v>2497</v>
      </c>
    </row>
    <row r="1113" spans="2:8" s="21" customFormat="1">
      <c r="B1113" s="206" t="s">
        <v>156</v>
      </c>
      <c r="C1113" s="62" t="s">
        <v>39</v>
      </c>
      <c r="D1113" s="62"/>
      <c r="E1113" s="230">
        <v>0.40969162995594716</v>
      </c>
      <c r="F1113" s="37"/>
      <c r="G1113" s="37"/>
      <c r="H1113" s="23"/>
    </row>
    <row r="1116" spans="2:8">
      <c r="B1116" s="23" t="s">
        <v>378</v>
      </c>
      <c r="H1116" s="22" t="s">
        <v>226</v>
      </c>
    </row>
    <row r="1117" spans="2:8">
      <c r="B1117" s="31" t="s">
        <v>8</v>
      </c>
      <c r="C1117" s="62" t="s">
        <v>17</v>
      </c>
      <c r="D1117" s="62" t="s">
        <v>1</v>
      </c>
      <c r="E1117" s="62" t="s">
        <v>2</v>
      </c>
      <c r="F1117" s="63" t="s">
        <v>18</v>
      </c>
      <c r="G1117" s="63" t="s">
        <v>19</v>
      </c>
      <c r="H1117" s="31" t="s">
        <v>4</v>
      </c>
    </row>
    <row r="1118" spans="2:8">
      <c r="B1118" s="27">
        <v>1</v>
      </c>
      <c r="C1118" s="42" t="s">
        <v>379</v>
      </c>
      <c r="D1118" s="42" t="s">
        <v>0</v>
      </c>
      <c r="E1118" s="42" t="s">
        <v>147</v>
      </c>
      <c r="F1118" s="44">
        <v>1</v>
      </c>
      <c r="G1118" s="94">
        <v>2.2507314877335134E-4</v>
      </c>
      <c r="H1118" s="27"/>
    </row>
    <row r="1119" spans="2:8">
      <c r="B1119" s="27">
        <v>2</v>
      </c>
      <c r="C1119" s="42" t="s">
        <v>380</v>
      </c>
      <c r="D1119" s="42" t="s">
        <v>0</v>
      </c>
      <c r="E1119" s="42" t="s">
        <v>149</v>
      </c>
      <c r="F1119" s="44">
        <v>728</v>
      </c>
      <c r="G1119" s="94">
        <v>0.16385325230699976</v>
      </c>
      <c r="H1119" s="27"/>
    </row>
    <row r="1120" spans="2:8">
      <c r="B1120" s="27">
        <v>3</v>
      </c>
      <c r="C1120" s="42" t="s">
        <v>381</v>
      </c>
      <c r="D1120" s="42" t="s">
        <v>0</v>
      </c>
      <c r="E1120" s="42" t="s">
        <v>151</v>
      </c>
      <c r="F1120" s="44">
        <v>62</v>
      </c>
      <c r="G1120" s="94">
        <v>1.3954535223947783E-2</v>
      </c>
      <c r="H1120" s="27"/>
    </row>
    <row r="1121" spans="2:8">
      <c r="B1121" s="27">
        <v>4</v>
      </c>
      <c r="C1121" s="42" t="s">
        <v>382</v>
      </c>
      <c r="D1121" s="42" t="s">
        <v>0</v>
      </c>
      <c r="E1121" s="42" t="s">
        <v>153</v>
      </c>
      <c r="F1121" s="44">
        <v>3582</v>
      </c>
      <c r="G1121" s="94">
        <v>0.80621201890614447</v>
      </c>
      <c r="H1121" s="204" t="s">
        <v>5</v>
      </c>
    </row>
    <row r="1122" spans="2:8">
      <c r="F1122" s="95"/>
      <c r="G1122" s="95"/>
    </row>
    <row r="1123" spans="2:8">
      <c r="B1123" s="27" t="s">
        <v>29</v>
      </c>
      <c r="C1123" s="42" t="s">
        <v>30</v>
      </c>
      <c r="D1123" s="42"/>
      <c r="E1123" s="90">
        <v>4373</v>
      </c>
      <c r="F1123" s="95"/>
      <c r="G1123" s="95"/>
    </row>
    <row r="1124" spans="2:8">
      <c r="B1124" s="27" t="s">
        <v>31</v>
      </c>
      <c r="C1124" s="42" t="s">
        <v>32</v>
      </c>
      <c r="D1124" s="42"/>
      <c r="E1124" s="90">
        <v>70</v>
      </c>
    </row>
    <row r="1125" spans="2:8">
      <c r="B1125" s="27" t="s">
        <v>33</v>
      </c>
      <c r="C1125" s="42" t="s">
        <v>34</v>
      </c>
      <c r="D1125" s="42"/>
      <c r="E1125" s="90">
        <v>4443</v>
      </c>
      <c r="F1125" s="95"/>
      <c r="G1125" s="95"/>
    </row>
    <row r="1126" spans="2:8">
      <c r="B1126" s="27" t="s">
        <v>35</v>
      </c>
      <c r="C1126" s="42" t="s">
        <v>36</v>
      </c>
      <c r="D1126" s="42"/>
      <c r="E1126" s="90">
        <v>4636</v>
      </c>
      <c r="F1126" s="95"/>
      <c r="G1126" s="95"/>
    </row>
    <row r="1127" spans="2:8">
      <c r="B1127" s="27" t="s">
        <v>37</v>
      </c>
      <c r="C1127" s="42" t="s">
        <v>38</v>
      </c>
      <c r="D1127" s="42"/>
      <c r="E1127" s="90">
        <v>5712</v>
      </c>
    </row>
    <row r="1129" spans="2:8" s="21" customFormat="1">
      <c r="B1129" s="206" t="s">
        <v>156</v>
      </c>
      <c r="C1129" s="62" t="s">
        <v>39</v>
      </c>
      <c r="D1129" s="62"/>
      <c r="E1129" s="230">
        <v>0.77783613445378152</v>
      </c>
      <c r="F1129" s="37"/>
      <c r="G1129" s="37"/>
      <c r="H1129" s="23"/>
    </row>
    <row r="1130" spans="2:8" s="21" customFormat="1">
      <c r="B1130" s="23"/>
      <c r="F1130" s="37"/>
      <c r="G1130" s="37"/>
      <c r="H1130" s="23"/>
    </row>
    <row r="1131" spans="2:8" s="21" customFormat="1">
      <c r="B1131" s="23"/>
      <c r="F1131" s="37"/>
      <c r="G1131" s="37"/>
      <c r="H1131" s="23"/>
    </row>
    <row r="1132" spans="2:8" s="21" customFormat="1">
      <c r="B1132" s="23" t="s">
        <v>383</v>
      </c>
      <c r="F1132" s="37"/>
      <c r="G1132" s="37"/>
      <c r="H1132" s="23" t="s">
        <v>384</v>
      </c>
    </row>
    <row r="1133" spans="2:8">
      <c r="B1133" s="31" t="s">
        <v>8</v>
      </c>
      <c r="C1133" s="62" t="s">
        <v>17</v>
      </c>
      <c r="D1133" s="62" t="s">
        <v>1</v>
      </c>
      <c r="E1133" s="62" t="s">
        <v>2</v>
      </c>
      <c r="F1133" s="63" t="s">
        <v>18</v>
      </c>
      <c r="G1133" s="63" t="s">
        <v>19</v>
      </c>
      <c r="H1133" s="31" t="s">
        <v>4</v>
      </c>
    </row>
    <row r="1134" spans="2:8">
      <c r="B1134" s="27">
        <v>1</v>
      </c>
      <c r="C1134" s="42" t="s">
        <v>385</v>
      </c>
      <c r="D1134" s="42" t="s">
        <v>0</v>
      </c>
      <c r="E1134" s="42" t="s">
        <v>147</v>
      </c>
      <c r="F1134" s="44">
        <v>0</v>
      </c>
      <c r="G1134" s="94">
        <v>0</v>
      </c>
      <c r="H1134" s="71" t="s">
        <v>386</v>
      </c>
    </row>
    <row r="1135" spans="2:8">
      <c r="B1135" s="27">
        <v>2</v>
      </c>
      <c r="C1135" s="42" t="s">
        <v>387</v>
      </c>
      <c r="D1135" s="42" t="s">
        <v>0</v>
      </c>
      <c r="E1135" s="42" t="s">
        <v>149</v>
      </c>
      <c r="F1135" s="44">
        <v>291</v>
      </c>
      <c r="G1135" s="94">
        <v>0.52527075812274371</v>
      </c>
      <c r="H1135" s="71" t="s">
        <v>386</v>
      </c>
    </row>
    <row r="1136" spans="2:8">
      <c r="B1136" s="27">
        <v>3</v>
      </c>
      <c r="C1136" s="42" t="s">
        <v>388</v>
      </c>
      <c r="D1136" s="42" t="s">
        <v>0</v>
      </c>
      <c r="E1136" s="42" t="s">
        <v>151</v>
      </c>
      <c r="F1136" s="44">
        <v>0</v>
      </c>
      <c r="G1136" s="94">
        <v>0</v>
      </c>
      <c r="H1136" s="71" t="s">
        <v>386</v>
      </c>
    </row>
    <row r="1137" spans="2:8">
      <c r="B1137" s="27">
        <v>4</v>
      </c>
      <c r="C1137" s="42" t="s">
        <v>389</v>
      </c>
      <c r="D1137" s="42" t="s">
        <v>0</v>
      </c>
      <c r="E1137" s="42" t="s">
        <v>153</v>
      </c>
      <c r="F1137" s="44">
        <v>258</v>
      </c>
      <c r="G1137" s="94">
        <v>0.46570397111913359</v>
      </c>
      <c r="H1137" s="71" t="s">
        <v>386</v>
      </c>
    </row>
    <row r="1138" spans="2:8">
      <c r="F1138" s="95"/>
      <c r="G1138" s="95"/>
      <c r="H1138" s="72"/>
    </row>
    <row r="1139" spans="2:8">
      <c r="F1139" s="95"/>
      <c r="G1139" s="95"/>
      <c r="H1139" s="72"/>
    </row>
    <row r="1140" spans="2:8">
      <c r="B1140" s="27" t="s">
        <v>29</v>
      </c>
      <c r="C1140" s="42" t="s">
        <v>30</v>
      </c>
      <c r="D1140" s="42"/>
      <c r="E1140" s="90">
        <v>549</v>
      </c>
      <c r="F1140" s="95"/>
      <c r="G1140" s="95"/>
      <c r="H1140" s="72"/>
    </row>
    <row r="1141" spans="2:8">
      <c r="B1141" s="27" t="s">
        <v>31</v>
      </c>
      <c r="C1141" s="42" t="s">
        <v>32</v>
      </c>
      <c r="D1141" s="42"/>
      <c r="E1141" s="90">
        <v>5</v>
      </c>
    </row>
    <row r="1142" spans="2:8">
      <c r="B1142" s="27" t="s">
        <v>33</v>
      </c>
      <c r="C1142" s="42" t="s">
        <v>34</v>
      </c>
      <c r="D1142" s="42"/>
      <c r="E1142" s="90">
        <v>554</v>
      </c>
      <c r="F1142" s="95"/>
      <c r="G1142" s="95"/>
      <c r="H1142" s="72"/>
    </row>
    <row r="1143" spans="2:8">
      <c r="B1143" s="27" t="s">
        <v>35</v>
      </c>
      <c r="C1143" s="42" t="s">
        <v>36</v>
      </c>
      <c r="D1143" s="42"/>
      <c r="E1143" s="90">
        <v>650</v>
      </c>
      <c r="F1143" s="95"/>
      <c r="G1143" s="95"/>
      <c r="H1143" s="72"/>
    </row>
    <row r="1144" spans="2:8">
      <c r="B1144" s="27" t="s">
        <v>37</v>
      </c>
      <c r="C1144" s="42" t="s">
        <v>38</v>
      </c>
      <c r="D1144" s="42"/>
      <c r="E1144" s="90">
        <v>3829</v>
      </c>
    </row>
    <row r="1146" spans="2:8" s="21" customFormat="1">
      <c r="B1146" s="206" t="s">
        <v>156</v>
      </c>
      <c r="C1146" s="62" t="s">
        <v>39</v>
      </c>
      <c r="D1146" s="62"/>
      <c r="E1146" s="231">
        <v>0.14468529642204231</v>
      </c>
      <c r="F1146" s="37"/>
      <c r="G1146" s="37"/>
      <c r="H1146" s="23"/>
    </row>
    <row r="1149" spans="2:8" s="21" customFormat="1">
      <c r="B1149" s="23" t="s">
        <v>390</v>
      </c>
      <c r="F1149" s="37"/>
      <c r="G1149" s="37"/>
      <c r="H1149" s="23" t="s">
        <v>145</v>
      </c>
    </row>
    <row r="1150" spans="2:8">
      <c r="B1150" s="31" t="s">
        <v>8</v>
      </c>
      <c r="C1150" s="62" t="s">
        <v>17</v>
      </c>
      <c r="D1150" s="62" t="s">
        <v>1</v>
      </c>
      <c r="E1150" s="62" t="s">
        <v>2</v>
      </c>
      <c r="F1150" s="63" t="s">
        <v>18</v>
      </c>
      <c r="G1150" s="63" t="s">
        <v>19</v>
      </c>
      <c r="H1150" s="31" t="s">
        <v>4</v>
      </c>
    </row>
    <row r="1151" spans="2:8">
      <c r="B1151" s="27">
        <v>1</v>
      </c>
      <c r="C1151" s="42" t="s">
        <v>391</v>
      </c>
      <c r="D1151" s="42" t="s">
        <v>186</v>
      </c>
      <c r="E1151" s="42" t="s">
        <v>147</v>
      </c>
      <c r="F1151" s="44">
        <v>1</v>
      </c>
      <c r="G1151" s="94">
        <v>7.0972320794889996E-4</v>
      </c>
      <c r="H1151" s="27"/>
    </row>
    <row r="1152" spans="2:8">
      <c r="B1152" s="27">
        <v>2</v>
      </c>
      <c r="C1152" s="42" t="s">
        <v>392</v>
      </c>
      <c r="D1152" s="42" t="s">
        <v>186</v>
      </c>
      <c r="E1152" s="42" t="s">
        <v>149</v>
      </c>
      <c r="F1152" s="44">
        <v>33</v>
      </c>
      <c r="G1152" s="94">
        <v>2.3420865862313699E-2</v>
      </c>
      <c r="H1152" s="27"/>
    </row>
    <row r="1153" spans="2:8">
      <c r="B1153" s="27">
        <v>3</v>
      </c>
      <c r="C1153" s="42" t="s">
        <v>393</v>
      </c>
      <c r="D1153" s="42" t="s">
        <v>282</v>
      </c>
      <c r="E1153" s="42" t="s">
        <v>151</v>
      </c>
      <c r="F1153" s="44">
        <v>5</v>
      </c>
      <c r="G1153" s="94">
        <v>3.5486160397444995E-3</v>
      </c>
      <c r="H1153" s="27"/>
    </row>
    <row r="1154" spans="2:8">
      <c r="B1154" s="27">
        <v>4</v>
      </c>
      <c r="C1154" s="42" t="s">
        <v>394</v>
      </c>
      <c r="D1154" s="42" t="s">
        <v>186</v>
      </c>
      <c r="E1154" s="42" t="s">
        <v>153</v>
      </c>
      <c r="F1154" s="44">
        <v>1355</v>
      </c>
      <c r="G1154" s="94">
        <v>0.96167494677075938</v>
      </c>
      <c r="H1154" s="204" t="s">
        <v>5</v>
      </c>
    </row>
    <row r="1155" spans="2:8">
      <c r="B1155" s="27">
        <v>5</v>
      </c>
      <c r="C1155" s="42" t="s">
        <v>395</v>
      </c>
      <c r="D1155" s="42" t="s">
        <v>186</v>
      </c>
      <c r="E1155" s="42" t="s">
        <v>272</v>
      </c>
      <c r="F1155" s="44">
        <v>0</v>
      </c>
      <c r="G1155" s="94">
        <v>0</v>
      </c>
      <c r="H1155" s="27"/>
    </row>
    <row r="1156" spans="2:8">
      <c r="F1156" s="95"/>
      <c r="G1156" s="95"/>
    </row>
    <row r="1157" spans="2:8">
      <c r="B1157" s="27" t="s">
        <v>29</v>
      </c>
      <c r="C1157" s="42" t="s">
        <v>30</v>
      </c>
      <c r="D1157" s="42"/>
      <c r="E1157" s="90">
        <v>1394</v>
      </c>
      <c r="F1157" s="95"/>
      <c r="G1157" s="95"/>
    </row>
    <row r="1158" spans="2:8">
      <c r="B1158" s="27" t="s">
        <v>31</v>
      </c>
      <c r="C1158" s="42" t="s">
        <v>32</v>
      </c>
      <c r="D1158" s="42"/>
      <c r="E1158" s="90">
        <v>15</v>
      </c>
    </row>
    <row r="1159" spans="2:8">
      <c r="B1159" s="27" t="s">
        <v>33</v>
      </c>
      <c r="C1159" s="42" t="s">
        <v>34</v>
      </c>
      <c r="D1159" s="42"/>
      <c r="E1159" s="90">
        <v>1409</v>
      </c>
      <c r="F1159" s="95"/>
      <c r="G1159" s="95"/>
    </row>
    <row r="1160" spans="2:8">
      <c r="B1160" s="27" t="s">
        <v>35</v>
      </c>
      <c r="C1160" s="42" t="s">
        <v>36</v>
      </c>
      <c r="D1160" s="42"/>
      <c r="E1160" s="90">
        <v>1514</v>
      </c>
      <c r="F1160" s="95"/>
      <c r="G1160" s="95"/>
    </row>
    <row r="1161" spans="2:8">
      <c r="B1161" s="27" t="s">
        <v>37</v>
      </c>
      <c r="C1161" s="42" t="s">
        <v>38</v>
      </c>
      <c r="D1161" s="42"/>
      <c r="E1161" s="90">
        <v>1659</v>
      </c>
    </row>
    <row r="1163" spans="2:8" s="21" customFormat="1">
      <c r="B1163" s="206" t="s">
        <v>156</v>
      </c>
      <c r="C1163" s="62" t="s">
        <v>39</v>
      </c>
      <c r="D1163" s="62"/>
      <c r="E1163" s="230">
        <v>0.84930681133212782</v>
      </c>
      <c r="F1163" s="37"/>
      <c r="G1163" s="37"/>
      <c r="H1163" s="23"/>
    </row>
  </sheetData>
  <mergeCells count="303">
    <mergeCell ref="C599:D599"/>
    <mergeCell ref="C578:D578"/>
    <mergeCell ref="C580:D580"/>
    <mergeCell ref="C593:D593"/>
    <mergeCell ref="C594:D594"/>
    <mergeCell ref="C595:D595"/>
    <mergeCell ref="C597:D597"/>
    <mergeCell ref="C559:D559"/>
    <mergeCell ref="C561:D561"/>
    <mergeCell ref="C528:D528"/>
    <mergeCell ref="C540:D540"/>
    <mergeCell ref="C563:D563"/>
    <mergeCell ref="C574:D574"/>
    <mergeCell ref="C575:D575"/>
    <mergeCell ref="C576:D576"/>
    <mergeCell ref="C541:D541"/>
    <mergeCell ref="C542:D542"/>
    <mergeCell ref="C544:D544"/>
    <mergeCell ref="C546:D546"/>
    <mergeCell ref="C557:D557"/>
    <mergeCell ref="C558:D558"/>
    <mergeCell ref="C506:D506"/>
    <mergeCell ref="C507:D507"/>
    <mergeCell ref="C508:D508"/>
    <mergeCell ref="C510:D510"/>
    <mergeCell ref="C512:D512"/>
    <mergeCell ref="C522:D522"/>
    <mergeCell ref="C523:D523"/>
    <mergeCell ref="C524:D524"/>
    <mergeCell ref="C526:D526"/>
    <mergeCell ref="C436:D436"/>
    <mergeCell ref="C611:D611"/>
    <mergeCell ref="C612:D612"/>
    <mergeCell ref="C613:D613"/>
    <mergeCell ref="C615:D615"/>
    <mergeCell ref="C617:D617"/>
    <mergeCell ref="C437:D437"/>
    <mergeCell ref="C439:D439"/>
    <mergeCell ref="C441:D441"/>
    <mergeCell ref="C454:D454"/>
    <mergeCell ref="C455:D455"/>
    <mergeCell ref="C456:D456"/>
    <mergeCell ref="C458:D458"/>
    <mergeCell ref="C460:D460"/>
    <mergeCell ref="C472:D472"/>
    <mergeCell ref="C473:D473"/>
    <mergeCell ref="C474:D474"/>
    <mergeCell ref="C476:D476"/>
    <mergeCell ref="C478:D478"/>
    <mergeCell ref="C489:D489"/>
    <mergeCell ref="C490:D490"/>
    <mergeCell ref="C491:D491"/>
    <mergeCell ref="C493:D493"/>
    <mergeCell ref="C495:D495"/>
    <mergeCell ref="C398:D398"/>
    <mergeCell ref="C400:D400"/>
    <mergeCell ref="C402:D402"/>
    <mergeCell ref="C413:D413"/>
    <mergeCell ref="C414:D414"/>
    <mergeCell ref="C415:D415"/>
    <mergeCell ref="C417:D417"/>
    <mergeCell ref="C419:D419"/>
    <mergeCell ref="C435:D435"/>
    <mergeCell ref="C347:D347"/>
    <mergeCell ref="C328:D328"/>
    <mergeCell ref="C330:D330"/>
    <mergeCell ref="C341:D341"/>
    <mergeCell ref="C342:D342"/>
    <mergeCell ref="C343:D343"/>
    <mergeCell ref="C345:D345"/>
    <mergeCell ref="C396:D396"/>
    <mergeCell ref="C397:D397"/>
    <mergeCell ref="C381:D381"/>
    <mergeCell ref="C382:D382"/>
    <mergeCell ref="C384:D384"/>
    <mergeCell ref="C386:D386"/>
    <mergeCell ref="C361:D361"/>
    <mergeCell ref="C362:D362"/>
    <mergeCell ref="C363:D363"/>
    <mergeCell ref="C365:D365"/>
    <mergeCell ref="C367:D367"/>
    <mergeCell ref="C380:D380"/>
    <mergeCell ref="C295:D295"/>
    <mergeCell ref="C306:D306"/>
    <mergeCell ref="C307:D307"/>
    <mergeCell ref="C308:D308"/>
    <mergeCell ref="C310:D310"/>
    <mergeCell ref="C312:D312"/>
    <mergeCell ref="C324:D324"/>
    <mergeCell ref="C325:D325"/>
    <mergeCell ref="C326:D326"/>
    <mergeCell ref="C274:D274"/>
    <mergeCell ref="C275:D275"/>
    <mergeCell ref="C276:D276"/>
    <mergeCell ref="C278:D278"/>
    <mergeCell ref="C280:D280"/>
    <mergeCell ref="C289:D289"/>
    <mergeCell ref="C290:D290"/>
    <mergeCell ref="C291:D291"/>
    <mergeCell ref="C293:D293"/>
    <mergeCell ref="C239:E239"/>
    <mergeCell ref="C240:E240"/>
    <mergeCell ref="C241:E241"/>
    <mergeCell ref="B224:C224"/>
    <mergeCell ref="C237:E237"/>
    <mergeCell ref="C238:E238"/>
    <mergeCell ref="C264:E264"/>
    <mergeCell ref="C243:E243"/>
    <mergeCell ref="C260:E260"/>
    <mergeCell ref="C261:E261"/>
    <mergeCell ref="C262:E262"/>
    <mergeCell ref="B245:C245"/>
    <mergeCell ref="C258:E258"/>
    <mergeCell ref="C259:E259"/>
    <mergeCell ref="C199:E199"/>
    <mergeCell ref="C200:E200"/>
    <mergeCell ref="C201:E201"/>
    <mergeCell ref="C203:E203"/>
    <mergeCell ref="B206:C206"/>
    <mergeCell ref="C219:E219"/>
    <mergeCell ref="C220:E220"/>
    <mergeCell ref="C221:E221"/>
    <mergeCell ref="C223:E223"/>
    <mergeCell ref="C217:E217"/>
    <mergeCell ref="C218:E218"/>
    <mergeCell ref="C181:E181"/>
    <mergeCell ref="C182:E182"/>
    <mergeCell ref="C183:E183"/>
    <mergeCell ref="C184:E184"/>
    <mergeCell ref="C185:E185"/>
    <mergeCell ref="C187:E187"/>
    <mergeCell ref="B188:C188"/>
    <mergeCell ref="C197:E197"/>
    <mergeCell ref="C198:E198"/>
    <mergeCell ref="C144:E144"/>
    <mergeCell ref="B145:C145"/>
    <mergeCell ref="C157:E157"/>
    <mergeCell ref="C158:E158"/>
    <mergeCell ref="C159:E159"/>
    <mergeCell ref="C160:E160"/>
    <mergeCell ref="C161:E161"/>
    <mergeCell ref="C163:E163"/>
    <mergeCell ref="B166:C166"/>
    <mergeCell ref="C120:E120"/>
    <mergeCell ref="C121:E121"/>
    <mergeCell ref="C123:E123"/>
    <mergeCell ref="B126:C126"/>
    <mergeCell ref="C138:E138"/>
    <mergeCell ref="C139:E139"/>
    <mergeCell ref="C140:E140"/>
    <mergeCell ref="C141:E141"/>
    <mergeCell ref="C142:E142"/>
    <mergeCell ref="C101:E101"/>
    <mergeCell ref="C102:E102"/>
    <mergeCell ref="C103:E103"/>
    <mergeCell ref="C104:E104"/>
    <mergeCell ref="C106:E106"/>
    <mergeCell ref="B108:C108"/>
    <mergeCell ref="C117:E117"/>
    <mergeCell ref="C118:E118"/>
    <mergeCell ref="C119:E119"/>
    <mergeCell ref="C68:E68"/>
    <mergeCell ref="B70:C70"/>
    <mergeCell ref="C80:E80"/>
    <mergeCell ref="C81:E81"/>
    <mergeCell ref="C82:E82"/>
    <mergeCell ref="C83:E83"/>
    <mergeCell ref="C84:E84"/>
    <mergeCell ref="B89:C89"/>
    <mergeCell ref="C100:E100"/>
    <mergeCell ref="C86:E86"/>
    <mergeCell ref="C47:E47"/>
    <mergeCell ref="C48:E48"/>
    <mergeCell ref="C50:E50"/>
    <mergeCell ref="B53:C53"/>
    <mergeCell ref="C62:E62"/>
    <mergeCell ref="C63:E63"/>
    <mergeCell ref="C64:E64"/>
    <mergeCell ref="C65:E65"/>
    <mergeCell ref="C66:E66"/>
    <mergeCell ref="B31:C31"/>
    <mergeCell ref="C44:E44"/>
    <mergeCell ref="G25:H25"/>
    <mergeCell ref="C45:E45"/>
    <mergeCell ref="C46:E46"/>
    <mergeCell ref="A9:H9"/>
    <mergeCell ref="A10:H10"/>
    <mergeCell ref="A12:H12"/>
    <mergeCell ref="A13:H13"/>
    <mergeCell ref="D11:E11"/>
    <mergeCell ref="C634:E634"/>
    <mergeCell ref="B639:C639"/>
    <mergeCell ref="C646:E646"/>
    <mergeCell ref="C647:E647"/>
    <mergeCell ref="C648:E648"/>
    <mergeCell ref="C649:E649"/>
    <mergeCell ref="B621:C621"/>
    <mergeCell ref="C628:E628"/>
    <mergeCell ref="C629:E629"/>
    <mergeCell ref="C630:E630"/>
    <mergeCell ref="C631:E631"/>
    <mergeCell ref="C632:E632"/>
    <mergeCell ref="C650:E650"/>
    <mergeCell ref="C652:E652"/>
    <mergeCell ref="C665:E665"/>
    <mergeCell ref="C666:E666"/>
    <mergeCell ref="C667:E667"/>
    <mergeCell ref="C802:D802"/>
    <mergeCell ref="C668:E668"/>
    <mergeCell ref="B656:C656"/>
    <mergeCell ref="C664:E664"/>
    <mergeCell ref="C670:E670"/>
    <mergeCell ref="B675:C675"/>
    <mergeCell ref="C801:D801"/>
    <mergeCell ref="C682:E682"/>
    <mergeCell ref="C683:E683"/>
    <mergeCell ref="C684:E684"/>
    <mergeCell ref="C685:E685"/>
    <mergeCell ref="C686:E686"/>
    <mergeCell ref="C688:E688"/>
    <mergeCell ref="B693:C693"/>
    <mergeCell ref="C702:E702"/>
    <mergeCell ref="C721:E721"/>
    <mergeCell ref="C722:E722"/>
    <mergeCell ref="C723:E723"/>
    <mergeCell ref="C724:E724"/>
    <mergeCell ref="C725:E725"/>
    <mergeCell ref="C727:E727"/>
    <mergeCell ref="C703:E703"/>
    <mergeCell ref="C704:E704"/>
    <mergeCell ref="C705:E705"/>
    <mergeCell ref="C706:E706"/>
    <mergeCell ref="C708:E708"/>
    <mergeCell ref="B714:C714"/>
    <mergeCell ref="C745:E745"/>
    <mergeCell ref="B750:C750"/>
    <mergeCell ref="C757:E757"/>
    <mergeCell ref="C758:E758"/>
    <mergeCell ref="C759:E759"/>
    <mergeCell ref="C760:E760"/>
    <mergeCell ref="B732:C732"/>
    <mergeCell ref="C739:E739"/>
    <mergeCell ref="C740:E740"/>
    <mergeCell ref="C741:E741"/>
    <mergeCell ref="C742:E742"/>
    <mergeCell ref="C743:E743"/>
    <mergeCell ref="C779:E779"/>
    <mergeCell ref="C780:E780"/>
    <mergeCell ref="C782:E782"/>
    <mergeCell ref="C800:D800"/>
    <mergeCell ref="C804:D804"/>
    <mergeCell ref="C806:D806"/>
    <mergeCell ref="C761:E761"/>
    <mergeCell ref="C763:E763"/>
    <mergeCell ref="B769:C769"/>
    <mergeCell ref="C776:E776"/>
    <mergeCell ref="C777:E777"/>
    <mergeCell ref="C778:E778"/>
    <mergeCell ref="C843:D843"/>
    <mergeCell ref="C844:D844"/>
    <mergeCell ref="C846:D846"/>
    <mergeCell ref="C848:D848"/>
    <mergeCell ref="C862:D862"/>
    <mergeCell ref="C863:D863"/>
    <mergeCell ref="C823:D823"/>
    <mergeCell ref="C824:D824"/>
    <mergeCell ref="C825:D825"/>
    <mergeCell ref="C827:D827"/>
    <mergeCell ref="C829:D829"/>
    <mergeCell ref="C842:D842"/>
    <mergeCell ref="C887:D887"/>
    <mergeCell ref="C901:D901"/>
    <mergeCell ref="C902:D902"/>
    <mergeCell ref="C903:D903"/>
    <mergeCell ref="C905:D905"/>
    <mergeCell ref="C864:D864"/>
    <mergeCell ref="C866:D866"/>
    <mergeCell ref="C868:D868"/>
    <mergeCell ref="C881:D881"/>
    <mergeCell ref="C882:D882"/>
    <mergeCell ref="C883:D883"/>
    <mergeCell ref="C885:D885"/>
    <mergeCell ref="C979:D979"/>
    <mergeCell ref="C980:D980"/>
    <mergeCell ref="C981:D981"/>
    <mergeCell ref="C983:D983"/>
    <mergeCell ref="C985:D985"/>
    <mergeCell ref="C946:D946"/>
    <mergeCell ref="C958:D958"/>
    <mergeCell ref="C959:D959"/>
    <mergeCell ref="C960:D960"/>
    <mergeCell ref="C907:D907"/>
    <mergeCell ref="C922:D922"/>
    <mergeCell ref="C923:D923"/>
    <mergeCell ref="C924:D924"/>
    <mergeCell ref="C964:D964"/>
    <mergeCell ref="C926:D926"/>
    <mergeCell ref="C928:D928"/>
    <mergeCell ref="C940:D940"/>
    <mergeCell ref="C941:D941"/>
    <mergeCell ref="C942:D942"/>
    <mergeCell ref="C962:D962"/>
    <mergeCell ref="C944:D944"/>
  </mergeCells>
  <phoneticPr fontId="3" type="noConversion"/>
  <printOptions gridLines="1"/>
  <pageMargins left="0.31496062992126" right="0.15748031496063" top="0.511811023622047" bottom="0.47244094488188998" header="0.511811023622047" footer="0.27559055118110198"/>
  <pageSetup paperSize="9" scale="81" orientation="landscape" r:id="rId1"/>
  <headerFooter alignWithMargins="0">
    <oddFooter>&amp;CGenerated by Operations Dept., INEC HQ&amp;R&amp;P</oddFooter>
  </headerFooter>
  <rowBreaks count="16" manualBreakCount="16">
    <brk id="30" max="16383" man="1"/>
    <brk id="68" max="16383" man="1"/>
    <brk id="106" max="16383" man="1"/>
    <brk id="144" max="16383" man="1"/>
    <brk id="186" max="16383" man="1"/>
    <brk id="223" max="16383" man="1"/>
    <brk id="305" max="7" man="1"/>
    <brk id="347" max="16383" man="1"/>
    <brk id="497" max="16383" man="1"/>
    <brk id="530" max="16383" man="1"/>
    <brk id="566" max="16383" man="1"/>
    <brk id="601" max="16383" man="1"/>
    <brk id="637" max="16383" man="1"/>
    <brk id="673" max="16383" man="1"/>
    <brk id="785" max="16383" man="1"/>
    <brk id="82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Chairmanship</vt:lpstr>
      <vt:lpstr>COUNCILLOR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NICK DAZANG</cp:lastModifiedBy>
  <cp:lastPrinted>2013-03-20T18:01:19Z</cp:lastPrinted>
  <dcterms:created xsi:type="dcterms:W3CDTF">2008-02-09T18:13:38Z</dcterms:created>
  <dcterms:modified xsi:type="dcterms:W3CDTF">2013-03-21T08:46:23Z</dcterms:modified>
</cp:coreProperties>
</file>